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cuments\2019nCoV\"/>
    </mc:Choice>
  </mc:AlternateContent>
  <bookViews>
    <workbookView xWindow="0" yWindow="0" windowWidth="19200" windowHeight="6730"/>
  </bookViews>
  <sheets>
    <sheet name="เกณฑ์" sheetId="4" r:id="rId1"/>
    <sheet name="เป้าหมายจริง" sheetId="5" r:id="rId2"/>
    <sheet name="ยอดเดิมก่อนปรับ" sheetId="3" r:id="rId3"/>
  </sheets>
  <definedNames>
    <definedName name="pui_found" localSheetId="1">#REF!</definedName>
    <definedName name="pui_found" localSheetId="2">#REF!</definedName>
    <definedName name="pui_foun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5" l="1"/>
  <c r="E81" i="5" l="1"/>
  <c r="D81" i="5"/>
  <c r="I80" i="5"/>
  <c r="G80" i="5"/>
  <c r="H80" i="5" s="1"/>
  <c r="J80" i="5" s="1"/>
  <c r="F80" i="5"/>
  <c r="I79" i="5"/>
  <c r="G79" i="5"/>
  <c r="H79" i="5" s="1"/>
  <c r="J79" i="5" s="1"/>
  <c r="I78" i="5"/>
  <c r="G78" i="5"/>
  <c r="H78" i="5" s="1"/>
  <c r="J78" i="5" s="1"/>
  <c r="I77" i="5"/>
  <c r="G77" i="5"/>
  <c r="H77" i="5" s="1"/>
  <c r="J77" i="5" s="1"/>
  <c r="I76" i="5"/>
  <c r="G76" i="5"/>
  <c r="H76" i="5" s="1"/>
  <c r="J76" i="5" s="1"/>
  <c r="F76" i="5"/>
  <c r="I75" i="5"/>
  <c r="G75" i="5"/>
  <c r="H75" i="5" s="1"/>
  <c r="J75" i="5" s="1"/>
  <c r="I74" i="5"/>
  <c r="H74" i="5"/>
  <c r="J74" i="5" s="1"/>
  <c r="G74" i="5"/>
  <c r="I73" i="5"/>
  <c r="G73" i="5"/>
  <c r="H73" i="5" s="1"/>
  <c r="J73" i="5" s="1"/>
  <c r="I72" i="5"/>
  <c r="G72" i="5"/>
  <c r="H72" i="5" s="1"/>
  <c r="I71" i="5"/>
  <c r="G71" i="5"/>
  <c r="H71" i="5" s="1"/>
  <c r="I70" i="5"/>
  <c r="G70" i="5"/>
  <c r="H70" i="5" s="1"/>
  <c r="I69" i="5"/>
  <c r="G69" i="5"/>
  <c r="H69" i="5" s="1"/>
  <c r="J69" i="5" s="1"/>
  <c r="I68" i="5"/>
  <c r="G68" i="5"/>
  <c r="H68" i="5" s="1"/>
  <c r="I67" i="5"/>
  <c r="G67" i="5"/>
  <c r="H67" i="5" s="1"/>
  <c r="J67" i="5" s="1"/>
  <c r="I66" i="5"/>
  <c r="G66" i="5"/>
  <c r="H66" i="5" s="1"/>
  <c r="J66" i="5" s="1"/>
  <c r="I65" i="5"/>
  <c r="G65" i="5"/>
  <c r="H65" i="5" s="1"/>
  <c r="I64" i="5"/>
  <c r="G64" i="5"/>
  <c r="H64" i="5" s="1"/>
  <c r="J64" i="5" s="1"/>
  <c r="I63" i="5"/>
  <c r="G63" i="5"/>
  <c r="H63" i="5" s="1"/>
  <c r="J63" i="5" s="1"/>
  <c r="I62" i="5"/>
  <c r="G62" i="5"/>
  <c r="H62" i="5" s="1"/>
  <c r="J62" i="5" s="1"/>
  <c r="K65" i="5" s="1"/>
  <c r="I61" i="5"/>
  <c r="G61" i="5"/>
  <c r="H61" i="5" s="1"/>
  <c r="I60" i="5"/>
  <c r="G60" i="5"/>
  <c r="H60" i="5" s="1"/>
  <c r="J60" i="5" s="1"/>
  <c r="I59" i="5"/>
  <c r="G59" i="5"/>
  <c r="H59" i="5" s="1"/>
  <c r="I58" i="5"/>
  <c r="G58" i="5"/>
  <c r="H58" i="5" s="1"/>
  <c r="J58" i="5" s="1"/>
  <c r="I57" i="5"/>
  <c r="H57" i="5"/>
  <c r="G57" i="5"/>
  <c r="I56" i="5"/>
  <c r="H56" i="5"/>
  <c r="J56" i="5" s="1"/>
  <c r="G56" i="5"/>
  <c r="I55" i="5"/>
  <c r="G55" i="5"/>
  <c r="H55" i="5" s="1"/>
  <c r="J55" i="5" s="1"/>
  <c r="I54" i="5"/>
  <c r="G54" i="5"/>
  <c r="H54" i="5" s="1"/>
  <c r="J54" i="5" s="1"/>
  <c r="I53" i="5"/>
  <c r="H53" i="5"/>
  <c r="G53" i="5"/>
  <c r="I52" i="5"/>
  <c r="H52" i="5"/>
  <c r="J52" i="5" s="1"/>
  <c r="G52" i="5"/>
  <c r="I51" i="5"/>
  <c r="G51" i="5"/>
  <c r="H51" i="5" s="1"/>
  <c r="J51" i="5" s="1"/>
  <c r="I50" i="5"/>
  <c r="G50" i="5"/>
  <c r="H50" i="5" s="1"/>
  <c r="I49" i="5"/>
  <c r="G49" i="5"/>
  <c r="H49" i="5" s="1"/>
  <c r="J49" i="5" s="1"/>
  <c r="I48" i="5"/>
  <c r="G48" i="5"/>
  <c r="H48" i="5" s="1"/>
  <c r="I47" i="5"/>
  <c r="G47" i="5"/>
  <c r="H47" i="5" s="1"/>
  <c r="J47" i="5" s="1"/>
  <c r="I46" i="5"/>
  <c r="G46" i="5"/>
  <c r="H46" i="5" s="1"/>
  <c r="J46" i="5" s="1"/>
  <c r="I45" i="5"/>
  <c r="G45" i="5"/>
  <c r="H45" i="5" s="1"/>
  <c r="J45" i="5" s="1"/>
  <c r="I44" i="5"/>
  <c r="G44" i="5"/>
  <c r="H44" i="5" s="1"/>
  <c r="I43" i="5"/>
  <c r="G43" i="5"/>
  <c r="H43" i="5" s="1"/>
  <c r="J43" i="5" s="1"/>
  <c r="I42" i="5"/>
  <c r="G42" i="5"/>
  <c r="H42" i="5" s="1"/>
  <c r="J42" i="5" s="1"/>
  <c r="I41" i="5"/>
  <c r="G41" i="5"/>
  <c r="H41" i="5" s="1"/>
  <c r="J41" i="5" s="1"/>
  <c r="I40" i="5"/>
  <c r="G40" i="5"/>
  <c r="H40" i="5" s="1"/>
  <c r="J40" i="5" s="1"/>
  <c r="I39" i="5"/>
  <c r="G39" i="5"/>
  <c r="H39" i="5" s="1"/>
  <c r="J39" i="5" s="1"/>
  <c r="F39" i="5"/>
  <c r="F81" i="5" s="1"/>
  <c r="I38" i="5"/>
  <c r="G38" i="5"/>
  <c r="H38" i="5" s="1"/>
  <c r="J38" i="5" s="1"/>
  <c r="A39" i="5" s="1"/>
  <c r="I37" i="5"/>
  <c r="H37" i="5"/>
  <c r="G37" i="5"/>
  <c r="I36" i="5"/>
  <c r="H36" i="5"/>
  <c r="J36" i="5" s="1"/>
  <c r="G36" i="5"/>
  <c r="I35" i="5"/>
  <c r="G35" i="5"/>
  <c r="H35" i="5" s="1"/>
  <c r="J35" i="5" s="1"/>
  <c r="I34" i="5"/>
  <c r="G34" i="5"/>
  <c r="H34" i="5" s="1"/>
  <c r="I33" i="5"/>
  <c r="H33" i="5"/>
  <c r="G33" i="5"/>
  <c r="I32" i="5"/>
  <c r="H32" i="5"/>
  <c r="J32" i="5" s="1"/>
  <c r="G32" i="5"/>
  <c r="I31" i="5"/>
  <c r="G31" i="5"/>
  <c r="H31" i="5" s="1"/>
  <c r="J31" i="5" s="1"/>
  <c r="I30" i="5"/>
  <c r="G30" i="5"/>
  <c r="H30" i="5" s="1"/>
  <c r="I29" i="5"/>
  <c r="G29" i="5"/>
  <c r="H29" i="5" s="1"/>
  <c r="J29" i="5" s="1"/>
  <c r="I28" i="5"/>
  <c r="G28" i="5"/>
  <c r="H28" i="5" s="1"/>
  <c r="I27" i="5"/>
  <c r="G27" i="5"/>
  <c r="H27" i="5" s="1"/>
  <c r="I26" i="5"/>
  <c r="G26" i="5"/>
  <c r="H26" i="5" s="1"/>
  <c r="I25" i="5"/>
  <c r="G25" i="5"/>
  <c r="H25" i="5" s="1"/>
  <c r="I24" i="5"/>
  <c r="G24" i="5"/>
  <c r="H24" i="5" s="1"/>
  <c r="I23" i="5"/>
  <c r="G23" i="5"/>
  <c r="H23" i="5" s="1"/>
  <c r="J23" i="5" s="1"/>
  <c r="I22" i="5"/>
  <c r="G22" i="5"/>
  <c r="H22" i="5" s="1"/>
  <c r="J22" i="5" s="1"/>
  <c r="I21" i="5"/>
  <c r="H21" i="5"/>
  <c r="G21" i="5"/>
  <c r="I20" i="5"/>
  <c r="G20" i="5"/>
  <c r="H20" i="5" s="1"/>
  <c r="I19" i="5"/>
  <c r="G19" i="5"/>
  <c r="H19" i="5" s="1"/>
  <c r="I18" i="5"/>
  <c r="G18" i="5"/>
  <c r="H18" i="5" s="1"/>
  <c r="I17" i="5"/>
  <c r="H17" i="5"/>
  <c r="J17" i="5" s="1"/>
  <c r="G17" i="5"/>
  <c r="I16" i="5"/>
  <c r="H16" i="5"/>
  <c r="J16" i="5" s="1"/>
  <c r="G16" i="5"/>
  <c r="I15" i="5"/>
  <c r="H15" i="5"/>
  <c r="J15" i="5" s="1"/>
  <c r="G15" i="5"/>
  <c r="I14" i="5"/>
  <c r="H14" i="5"/>
  <c r="J14" i="5" s="1"/>
  <c r="G14" i="5"/>
  <c r="I13" i="5"/>
  <c r="H13" i="5"/>
  <c r="J13" i="5" s="1"/>
  <c r="G13" i="5"/>
  <c r="I12" i="5"/>
  <c r="G12" i="5"/>
  <c r="H12" i="5" s="1"/>
  <c r="J12" i="5" s="1"/>
  <c r="I11" i="5"/>
  <c r="G11" i="5"/>
  <c r="H11" i="5" s="1"/>
  <c r="I10" i="5"/>
  <c r="G10" i="5"/>
  <c r="H10" i="5" s="1"/>
  <c r="J10" i="5" s="1"/>
  <c r="I9" i="5"/>
  <c r="G9" i="5"/>
  <c r="H9" i="5" s="1"/>
  <c r="I8" i="5"/>
  <c r="G8" i="5"/>
  <c r="H8" i="5" s="1"/>
  <c r="J8" i="5" s="1"/>
  <c r="I7" i="5"/>
  <c r="G7" i="5"/>
  <c r="H7" i="5" s="1"/>
  <c r="I6" i="5"/>
  <c r="G6" i="5"/>
  <c r="H6" i="5" s="1"/>
  <c r="J6" i="5" s="1"/>
  <c r="I5" i="5"/>
  <c r="G5" i="5"/>
  <c r="H5" i="5" s="1"/>
  <c r="I4" i="5"/>
  <c r="G4" i="5"/>
  <c r="H4" i="5" s="1"/>
  <c r="J27" i="3"/>
  <c r="J28" i="3"/>
  <c r="J44" i="3"/>
  <c r="J72" i="3"/>
  <c r="J65" i="3"/>
  <c r="J61" i="3"/>
  <c r="J34" i="3"/>
  <c r="J5" i="3"/>
  <c r="A13" i="5" l="1"/>
  <c r="J19" i="5"/>
  <c r="I81" i="5"/>
  <c r="J24" i="5"/>
  <c r="J26" i="5"/>
  <c r="J30" i="5"/>
  <c r="J48" i="5"/>
  <c r="J50" i="5"/>
  <c r="J68" i="5"/>
  <c r="J70" i="5"/>
  <c r="J7" i="5"/>
  <c r="J9" i="5"/>
  <c r="J11" i="5"/>
  <c r="J18" i="5"/>
  <c r="A18" i="5" s="1"/>
  <c r="J33" i="5"/>
  <c r="J37" i="5"/>
  <c r="J53" i="5"/>
  <c r="J57" i="5"/>
  <c r="J59" i="5"/>
  <c r="A62" i="5"/>
  <c r="A74" i="5"/>
  <c r="A23" i="5"/>
  <c r="A51" i="5"/>
  <c r="J4" i="5"/>
  <c r="H81" i="5"/>
  <c r="H84" i="5" s="1"/>
  <c r="A47" i="5"/>
  <c r="A67" i="5"/>
  <c r="G81" i="5"/>
  <c r="A31" i="5" l="1"/>
  <c r="K1" i="5"/>
  <c r="J81" i="5"/>
  <c r="A58" i="5"/>
  <c r="H83" i="5"/>
  <c r="G83" i="5"/>
  <c r="G84" i="5" s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4" i="3"/>
  <c r="H8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4" i="3"/>
  <c r="I81" i="3"/>
  <c r="G84" i="3"/>
  <c r="G83" i="3"/>
  <c r="G37" i="3" l="1"/>
  <c r="F76" i="3"/>
  <c r="F80" i="3"/>
  <c r="J32" i="3" l="1"/>
  <c r="J24" i="3"/>
  <c r="J63" i="3"/>
  <c r="J59" i="3"/>
  <c r="J11" i="3"/>
  <c r="J36" i="3"/>
  <c r="E81" i="3"/>
  <c r="D81" i="3"/>
  <c r="G80" i="3"/>
  <c r="J80" i="3" s="1"/>
  <c r="G79" i="3"/>
  <c r="J79" i="3" s="1"/>
  <c r="G78" i="3"/>
  <c r="J78" i="3" s="1"/>
  <c r="G77" i="3"/>
  <c r="J77" i="3" s="1"/>
  <c r="G76" i="3"/>
  <c r="J76" i="3" s="1"/>
  <c r="G75" i="3"/>
  <c r="J75" i="3" s="1"/>
  <c r="G74" i="3"/>
  <c r="J74" i="3" s="1"/>
  <c r="G73" i="3"/>
  <c r="J73" i="3" s="1"/>
  <c r="G72" i="3"/>
  <c r="G71" i="3"/>
  <c r="J71" i="3" s="1"/>
  <c r="G70" i="3"/>
  <c r="J70" i="3" s="1"/>
  <c r="G69" i="3"/>
  <c r="J69" i="3" s="1"/>
  <c r="G68" i="3"/>
  <c r="J68" i="3" s="1"/>
  <c r="G67" i="3"/>
  <c r="J67" i="3" s="1"/>
  <c r="G66" i="3"/>
  <c r="J66" i="3" s="1"/>
  <c r="G65" i="3"/>
  <c r="G64" i="3"/>
  <c r="J64" i="3" s="1"/>
  <c r="G63" i="3"/>
  <c r="G62" i="3"/>
  <c r="J62" i="3" s="1"/>
  <c r="G61" i="3"/>
  <c r="G60" i="3"/>
  <c r="J60" i="3" s="1"/>
  <c r="G59" i="3"/>
  <c r="G58" i="3"/>
  <c r="J58" i="3" s="1"/>
  <c r="G57" i="3"/>
  <c r="J57" i="3" s="1"/>
  <c r="G56" i="3"/>
  <c r="J56" i="3" s="1"/>
  <c r="G55" i="3"/>
  <c r="J55" i="3" s="1"/>
  <c r="G54" i="3"/>
  <c r="J54" i="3" s="1"/>
  <c r="G53" i="3"/>
  <c r="J53" i="3" s="1"/>
  <c r="G52" i="3"/>
  <c r="J52" i="3" s="1"/>
  <c r="G51" i="3"/>
  <c r="J51" i="3" s="1"/>
  <c r="G50" i="3"/>
  <c r="J50" i="3" s="1"/>
  <c r="G49" i="3"/>
  <c r="J49" i="3" s="1"/>
  <c r="G48" i="3"/>
  <c r="J48" i="3" s="1"/>
  <c r="G47" i="3"/>
  <c r="J47" i="3" s="1"/>
  <c r="G46" i="3"/>
  <c r="J46" i="3" s="1"/>
  <c r="G45" i="3"/>
  <c r="J45" i="3" s="1"/>
  <c r="G44" i="3"/>
  <c r="G43" i="3"/>
  <c r="J43" i="3" s="1"/>
  <c r="G42" i="3"/>
  <c r="J42" i="3" s="1"/>
  <c r="G41" i="3"/>
  <c r="J41" i="3" s="1"/>
  <c r="G40" i="3"/>
  <c r="J40" i="3" s="1"/>
  <c r="G39" i="3"/>
  <c r="J39" i="3" s="1"/>
  <c r="F39" i="3"/>
  <c r="G38" i="3"/>
  <c r="J38" i="3" s="1"/>
  <c r="J37" i="3"/>
  <c r="G36" i="3"/>
  <c r="G35" i="3"/>
  <c r="J35" i="3" s="1"/>
  <c r="G34" i="3"/>
  <c r="G33" i="3"/>
  <c r="J33" i="3" s="1"/>
  <c r="G32" i="3"/>
  <c r="G31" i="3"/>
  <c r="J31" i="3" s="1"/>
  <c r="G30" i="3"/>
  <c r="J30" i="3" s="1"/>
  <c r="G29" i="3"/>
  <c r="J29" i="3" s="1"/>
  <c r="G28" i="3"/>
  <c r="G27" i="3"/>
  <c r="G26" i="3"/>
  <c r="J26" i="3" s="1"/>
  <c r="G25" i="3"/>
  <c r="J25" i="3" s="1"/>
  <c r="G24" i="3"/>
  <c r="G23" i="3"/>
  <c r="J23" i="3" s="1"/>
  <c r="G22" i="3"/>
  <c r="J22" i="3" s="1"/>
  <c r="G21" i="3"/>
  <c r="J21" i="3" s="1"/>
  <c r="G20" i="3"/>
  <c r="G19" i="3"/>
  <c r="J19" i="3" s="1"/>
  <c r="G18" i="3"/>
  <c r="J18" i="3" s="1"/>
  <c r="G17" i="3"/>
  <c r="J17" i="3" s="1"/>
  <c r="G16" i="3"/>
  <c r="J16" i="3" s="1"/>
  <c r="G15" i="3"/>
  <c r="J15" i="3" s="1"/>
  <c r="G14" i="3"/>
  <c r="J14" i="3" s="1"/>
  <c r="G13" i="3"/>
  <c r="J13" i="3" s="1"/>
  <c r="G12" i="3"/>
  <c r="J12" i="3" s="1"/>
  <c r="A13" i="3" s="1"/>
  <c r="G11" i="3"/>
  <c r="G10" i="3"/>
  <c r="J10" i="3" s="1"/>
  <c r="G9" i="3"/>
  <c r="J9" i="3" s="1"/>
  <c r="G8" i="3"/>
  <c r="J8" i="3" s="1"/>
  <c r="G7" i="3"/>
  <c r="J7" i="3" s="1"/>
  <c r="G6" i="3"/>
  <c r="J6" i="3" s="1"/>
  <c r="G5" i="3"/>
  <c r="G4" i="3"/>
  <c r="A62" i="3" l="1"/>
  <c r="A31" i="3"/>
  <c r="A18" i="3"/>
  <c r="A23" i="3"/>
  <c r="A39" i="3"/>
  <c r="A58" i="3"/>
  <c r="A74" i="3"/>
  <c r="A47" i="3"/>
  <c r="A51" i="3"/>
  <c r="A67" i="3"/>
  <c r="J4" i="3"/>
  <c r="H81" i="3"/>
  <c r="H83" i="3" s="1"/>
  <c r="F81" i="3"/>
  <c r="G81" i="3"/>
  <c r="J81" i="3" l="1"/>
</calcChain>
</file>

<file path=xl/sharedStrings.xml><?xml version="1.0" encoding="utf-8"?>
<sst xmlns="http://schemas.openxmlformats.org/spreadsheetml/2006/main" count="192" uniqueCount="98">
  <si>
    <t xml:space="preserve">ลำดับ
ที่ </t>
  </si>
  <si>
    <t>จังหวัด</t>
  </si>
  <si>
    <t>ประชากรกลางปี 2562</t>
  </si>
  <si>
    <t>จำนวนผู้ป่วย (ราย)</t>
  </si>
  <si>
    <t>ผู้ป่วยที่เข้าState Quarantine</t>
  </si>
  <si>
    <t>ภูเก็ต</t>
  </si>
  <si>
    <t>กรุงเทพมหานคร</t>
  </si>
  <si>
    <t>ยะลา</t>
  </si>
  <si>
    <t>นนทบุรี</t>
  </si>
  <si>
    <t>ปัตตานี</t>
  </si>
  <si>
    <t>สมุทรปราการ</t>
  </si>
  <si>
    <t>สตูล</t>
  </si>
  <si>
    <t>ชลบุรี</t>
  </si>
  <si>
    <t>กระบี่</t>
  </si>
  <si>
    <t>สงขลา</t>
  </si>
  <si>
    <t>นราธิวาส</t>
  </si>
  <si>
    <t>ประจวบคีรีขันธ์</t>
  </si>
  <si>
    <t>ปทุมธานี</t>
  </si>
  <si>
    <t>พัทลุง</t>
  </si>
  <si>
    <t>เชียงใหม่</t>
  </si>
  <si>
    <t>นครปฐม</t>
  </si>
  <si>
    <t>ฉะเชิงเทรา</t>
  </si>
  <si>
    <t>สมุทรสาคร</t>
  </si>
  <si>
    <t>สระแก้ว</t>
  </si>
  <si>
    <t>แม่ฮ่องสอน</t>
  </si>
  <si>
    <t>สุราษฎร์ธานี</t>
  </si>
  <si>
    <t>มุกดาหาร</t>
  </si>
  <si>
    <t>กาญจนบุรี</t>
  </si>
  <si>
    <t>ตรัง</t>
  </si>
  <si>
    <t>ปราจีนบุรี</t>
  </si>
  <si>
    <t>ลำพูน</t>
  </si>
  <si>
    <t>ระยอง</t>
  </si>
  <si>
    <t>ราชบุรี</t>
  </si>
  <si>
    <t>หนองบัวลำภู</t>
  </si>
  <si>
    <t>สระบุรี</t>
  </si>
  <si>
    <t>นครนายก</t>
  </si>
  <si>
    <t>นครสวรรค์</t>
  </si>
  <si>
    <t>บุรีรัมย์</t>
  </si>
  <si>
    <t>อุบลราชธานี</t>
  </si>
  <si>
    <t>เชียงราย</t>
  </si>
  <si>
    <t>นครราชสีมา</t>
  </si>
  <si>
    <t>อุตรดิตถ์</t>
  </si>
  <si>
    <t>สุรินทร์</t>
  </si>
  <si>
    <t>สุพรรณบุรี</t>
  </si>
  <si>
    <t>พิษณุโลก</t>
  </si>
  <si>
    <t>หนองคาย</t>
  </si>
  <si>
    <t>จันทบุรี</t>
  </si>
  <si>
    <t>ศรีสะเกษ</t>
  </si>
  <si>
    <t>ลำปาง</t>
  </si>
  <si>
    <t>อำนาจเจริญ</t>
  </si>
  <si>
    <t>สมุทรสงคราม</t>
  </si>
  <si>
    <t>อุดรธานี</t>
  </si>
  <si>
    <t>สุโขทัย</t>
  </si>
  <si>
    <t>ตาก</t>
  </si>
  <si>
    <t>พะเยา</t>
  </si>
  <si>
    <t>ชุมพร</t>
  </si>
  <si>
    <t>นครศรีธรรมราช</t>
  </si>
  <si>
    <t>เลย</t>
  </si>
  <si>
    <t>กาฬสินธุ์</t>
  </si>
  <si>
    <t>อุทัยธานี</t>
  </si>
  <si>
    <t>เพชรบูรณ์</t>
  </si>
  <si>
    <t>ลพบุรี</t>
  </si>
  <si>
    <t>ชัยภูมิ</t>
  </si>
  <si>
    <t>พระนครศรีอยุธยา</t>
  </si>
  <si>
    <t>ร้อยเอ็ด</t>
  </si>
  <si>
    <t>แพร่</t>
  </si>
  <si>
    <t>ขอนแก่น</t>
  </si>
  <si>
    <t>เพชรบุรี</t>
  </si>
  <si>
    <t>ยโสธร</t>
  </si>
  <si>
    <t>นครพนม</t>
  </si>
  <si>
    <t>มหาสารคาม</t>
  </si>
  <si>
    <t>สกลนคร</t>
  </si>
  <si>
    <t>กำแพงเพชร</t>
  </si>
  <si>
    <t>ชัยนาท</t>
  </si>
  <si>
    <t>ตราด</t>
  </si>
  <si>
    <t>น่าน</t>
  </si>
  <si>
    <t>บึงกาฬ</t>
  </si>
  <si>
    <t>พังงา</t>
  </si>
  <si>
    <t>พิจิตร</t>
  </si>
  <si>
    <t>ระนอง</t>
  </si>
  <si>
    <t>สิงห์บุรี</t>
  </si>
  <si>
    <t>อ่างทอง</t>
  </si>
  <si>
    <t>รวม</t>
  </si>
  <si>
    <t>เขตสุขภาพ</t>
  </si>
  <si>
    <t>เป้าหมาย Sentinel surveillance</t>
  </si>
  <si>
    <t>สปคม.</t>
  </si>
  <si>
    <t xml:space="preserve">1. กลุ่มบุคลากรทางการแพทย์ที่มีความเสี่ยงต่อการติดเชื้อ </t>
  </si>
  <si>
    <t xml:space="preserve">2. ผู้ต้องขังรายใหม่ </t>
  </si>
  <si>
    <t>3. กลุ่มอาชีพที่พบปะผู้คนจำนวนมาก ได้แก่ คนขับหรือพนักงานประจำรถสาธารณะ พนักงานไปรษณีย์ และพนักงานส่งของ</t>
  </si>
  <si>
    <t>4. กลุ่มอื่นๆ ตามที่คณะกรรมโรคติดต่อจังหวัดพิจารณา</t>
  </si>
  <si>
    <t>เป้าหมายตามประชากร (125 ต่อแสนประชากร)</t>
  </si>
  <si>
    <t xml:space="preserve">รวมจำนวนเป้าหมายที่ต้องการSurveillance </t>
  </si>
  <si>
    <t>ผลต่างจากจำนวนที่กำหนด</t>
  </si>
  <si>
    <t>ตารางเป้าหมายในการทำ Sentinel Surveillance  รายจังหวัด   (กรณีจำนวนมากกว่าเป้าหมายที่ได้รับ ให้ทำข้อตกลงกับสปสข.)</t>
  </si>
  <si>
    <t xml:space="preserve">80 %ตามประชากร </t>
  </si>
  <si>
    <t>20 % ตามจำนวนผู้ป่วย</t>
  </si>
  <si>
    <t>ตารางเป้าหมายในการทำ Sentinel Surveillance  รายจังหวัด   (กรณีจำนวนมากกว่าเป้าหมายที่ได้รับ ให้ทำข้อตกลงกับสปสข.เพิ่มเติม จากที่ประชุมกรมสบส. 1พค. 63)</t>
  </si>
  <si>
    <t>2. ผู้ต้องขังแรกรับ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</si>
</sst>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2" x14ac:knownFonts="1">
    <font>
      <sz val="12"/>
      <color theme="1"/>
      <name val="Arial"/>
    </font>
    <font>
      <sz val="12"/>
      <color theme="1"/>
      <name val="Arial"/>
      <family val="2"/>
    </font>
    <font>
      <sz val="16"/>
      <color theme="1"/>
      <name val="TH Sarabun New"/>
      <family val="2"/>
    </font>
    <font>
      <sz val="16"/>
      <color rgb="FF000000"/>
      <name val="TH Sarabun New"/>
      <family val="2"/>
    </font>
    <font>
      <sz val="16"/>
      <name val="TH Sarabun New"/>
      <family val="2"/>
    </font>
    <font>
      <b/>
      <sz val="16"/>
      <name val="TH Sarabun New"/>
      <family val="2"/>
    </font>
    <font>
      <b/>
      <sz val="16"/>
      <color theme="1"/>
      <name val="TH Sarabun New"/>
      <family val="2"/>
    </font>
    <font>
      <sz val="12"/>
      <color theme="1"/>
      <name val="Arial"/>
    </font>
    <font>
      <b/>
      <sz val="16"/>
      <color rgb="FF3333FF"/>
      <name val="TH Sarabun New"/>
      <family val="2"/>
    </font>
    <font>
      <sz val="16"/>
      <color rgb="FF3333FF"/>
      <name val="TH Sarabun New"/>
      <family val="2"/>
    </font>
    <font>
      <sz val="8"/>
      <color theme="1"/>
      <name val="Arial"/>
      <family val="2"/>
    </font>
    <font>
      <b/>
      <sz val="18"/>
      <color theme="1"/>
      <name val="TH Sarabun New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87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28"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188" fontId="3" fillId="2" borderId="2" xfId="0" applyNumberFormat="1" applyFont="1" applyFill="1" applyBorder="1"/>
    <xf numFmtId="0" fontId="3" fillId="2" borderId="2" xfId="0" applyFont="1" applyFill="1" applyBorder="1"/>
    <xf numFmtId="0" fontId="2" fillId="2" borderId="2" xfId="1" applyFont="1" applyFill="1" applyBorder="1" applyAlignment="1">
      <alignment horizontal="left"/>
    </xf>
    <xf numFmtId="188" fontId="2" fillId="2" borderId="2" xfId="2" applyNumberFormat="1" applyFont="1" applyFill="1" applyBorder="1"/>
    <xf numFmtId="0" fontId="2" fillId="2" borderId="2" xfId="1" applyFont="1" applyFill="1" applyBorder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1" applyFont="1" applyFill="1" applyBorder="1" applyAlignment="1">
      <alignment horizontal="left"/>
    </xf>
    <xf numFmtId="188" fontId="2" fillId="3" borderId="2" xfId="2" applyNumberFormat="1" applyFont="1" applyFill="1" applyBorder="1"/>
    <xf numFmtId="0" fontId="2" fillId="3" borderId="2" xfId="1" applyFont="1" applyFill="1" applyBorder="1" applyAlignment="1"/>
    <xf numFmtId="0" fontId="2" fillId="4" borderId="2" xfId="0" applyFont="1" applyFill="1" applyBorder="1" applyAlignment="1">
      <alignment horizontal="center"/>
    </xf>
    <xf numFmtId="0" fontId="2" fillId="4" borderId="2" xfId="1" applyFont="1" applyFill="1" applyBorder="1" applyAlignment="1">
      <alignment horizontal="left"/>
    </xf>
    <xf numFmtId="188" fontId="2" fillId="4" borderId="2" xfId="2" applyNumberFormat="1" applyFont="1" applyFill="1" applyBorder="1"/>
    <xf numFmtId="0" fontId="2" fillId="4" borderId="2" xfId="1" applyFont="1" applyFill="1" applyBorder="1" applyAlignment="1"/>
    <xf numFmtId="0" fontId="2" fillId="5" borderId="2" xfId="0" applyFont="1" applyFill="1" applyBorder="1" applyAlignment="1">
      <alignment horizontal="center"/>
    </xf>
    <xf numFmtId="0" fontId="2" fillId="5" borderId="2" xfId="1" applyFont="1" applyFill="1" applyBorder="1" applyAlignment="1">
      <alignment horizontal="left"/>
    </xf>
    <xf numFmtId="188" fontId="2" fillId="5" borderId="2" xfId="2" applyNumberFormat="1" applyFont="1" applyFill="1" applyBorder="1"/>
    <xf numFmtId="0" fontId="2" fillId="5" borderId="2" xfId="1" applyFont="1" applyFill="1" applyBorder="1" applyAlignment="1"/>
    <xf numFmtId="1" fontId="2" fillId="2" borderId="8" xfId="0" applyNumberFormat="1" applyFont="1" applyFill="1" applyBorder="1"/>
    <xf numFmtId="1" fontId="2" fillId="3" borderId="8" xfId="0" applyNumberFormat="1" applyFont="1" applyFill="1" applyBorder="1"/>
    <xf numFmtId="1" fontId="2" fillId="4" borderId="8" xfId="0" applyNumberFormat="1" applyFont="1" applyFill="1" applyBorder="1"/>
    <xf numFmtId="1" fontId="2" fillId="5" borderId="8" xfId="0" applyNumberFormat="1" applyFont="1" applyFill="1" applyBorder="1"/>
    <xf numFmtId="0" fontId="4" fillId="7" borderId="2" xfId="0" applyFont="1" applyFill="1" applyBorder="1"/>
    <xf numFmtId="1" fontId="4" fillId="7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0" xfId="0" applyFont="1" applyFill="1" applyBorder="1"/>
    <xf numFmtId="0" fontId="4" fillId="3" borderId="2" xfId="0" applyFont="1" applyFill="1" applyBorder="1"/>
    <xf numFmtId="0" fontId="2" fillId="3" borderId="0" xfId="0" applyFont="1" applyFill="1"/>
    <xf numFmtId="0" fontId="4" fillId="5" borderId="2" xfId="0" applyFont="1" applyFill="1" applyBorder="1"/>
    <xf numFmtId="0" fontId="2" fillId="5" borderId="0" xfId="0" applyFont="1" applyFill="1"/>
    <xf numFmtId="0" fontId="4" fillId="4" borderId="2" xfId="0" applyFont="1" applyFill="1" applyBorder="1"/>
    <xf numFmtId="0" fontId="2" fillId="4" borderId="0" xfId="0" applyFont="1" applyFill="1"/>
    <xf numFmtId="0" fontId="4" fillId="2" borderId="2" xfId="0" applyFont="1" applyFill="1" applyBorder="1"/>
    <xf numFmtId="0" fontId="2" fillId="2" borderId="0" xfId="0" applyFont="1" applyFill="1"/>
    <xf numFmtId="0" fontId="2" fillId="7" borderId="2" xfId="0" applyFont="1" applyFill="1" applyBorder="1" applyAlignment="1">
      <alignment horizontal="center"/>
    </xf>
    <xf numFmtId="0" fontId="2" fillId="7" borderId="2" xfId="1" applyFont="1" applyFill="1" applyBorder="1" applyAlignment="1">
      <alignment horizontal="left"/>
    </xf>
    <xf numFmtId="188" fontId="2" fillId="7" borderId="2" xfId="2" applyNumberFormat="1" applyFont="1" applyFill="1" applyBorder="1"/>
    <xf numFmtId="0" fontId="2" fillId="7" borderId="2" xfId="1" applyFont="1" applyFill="1" applyBorder="1" applyAlignment="1"/>
    <xf numFmtId="1" fontId="2" fillId="7" borderId="8" xfId="0" applyNumberFormat="1" applyFont="1" applyFill="1" applyBorder="1"/>
    <xf numFmtId="0" fontId="2" fillId="7" borderId="0" xfId="0" applyFont="1" applyFill="1"/>
    <xf numFmtId="0" fontId="4" fillId="7" borderId="2" xfId="1" applyFont="1" applyFill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1" applyFont="1" applyBorder="1"/>
    <xf numFmtId="1" fontId="2" fillId="0" borderId="0" xfId="0" applyNumberFormat="1" applyFont="1" applyBorder="1"/>
    <xf numFmtId="0" fontId="4" fillId="7" borderId="4" xfId="0" applyFont="1" applyFill="1" applyBorder="1"/>
    <xf numFmtId="188" fontId="6" fillId="0" borderId="0" xfId="2" applyNumberFormat="1" applyFont="1" applyBorder="1" applyAlignment="1">
      <alignment horizontal="right"/>
    </xf>
    <xf numFmtId="0" fontId="6" fillId="0" borderId="0" xfId="1" applyFont="1" applyBorder="1" applyAlignment="1">
      <alignment horizontal="right"/>
    </xf>
    <xf numFmtId="188" fontId="2" fillId="0" borderId="0" xfId="0" applyNumberFormat="1" applyFont="1" applyBorder="1"/>
    <xf numFmtId="0" fontId="2" fillId="4" borderId="3" xfId="0" applyFont="1" applyFill="1" applyBorder="1" applyAlignment="1">
      <alignment horizontal="center"/>
    </xf>
    <xf numFmtId="0" fontId="2" fillId="4" borderId="3" xfId="1" applyFont="1" applyFill="1" applyBorder="1" applyAlignment="1">
      <alignment horizontal="left"/>
    </xf>
    <xf numFmtId="188" fontId="2" fillId="4" borderId="3" xfId="2" applyNumberFormat="1" applyFont="1" applyFill="1" applyBorder="1"/>
    <xf numFmtId="0" fontId="2" fillId="4" borderId="3" xfId="1" applyFont="1" applyFill="1" applyBorder="1" applyAlignment="1"/>
    <xf numFmtId="0" fontId="4" fillId="4" borderId="3" xfId="1" applyFont="1" applyFill="1" applyBorder="1" applyAlignment="1"/>
    <xf numFmtId="0" fontId="4" fillId="4" borderId="3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0" fontId="2" fillId="4" borderId="2" xfId="0" applyFont="1" applyFill="1" applyBorder="1"/>
    <xf numFmtId="0" fontId="2" fillId="7" borderId="2" xfId="0" applyFont="1" applyFill="1" applyBorder="1"/>
    <xf numFmtId="0" fontId="2" fillId="5" borderId="2" xfId="0" applyFont="1" applyFill="1" applyBorder="1"/>
    <xf numFmtId="1" fontId="4" fillId="2" borderId="2" xfId="0" applyNumberFormat="1" applyFont="1" applyFill="1" applyBorder="1" applyAlignment="1">
      <alignment horizontal="center"/>
    </xf>
    <xf numFmtId="0" fontId="4" fillId="5" borderId="2" xfId="1" applyFont="1" applyFill="1" applyBorder="1" applyAlignment="1"/>
    <xf numFmtId="0" fontId="4" fillId="5" borderId="2" xfId="0" applyFont="1" applyFill="1" applyBorder="1" applyAlignment="1">
      <alignment horizontal="center"/>
    </xf>
    <xf numFmtId="188" fontId="2" fillId="8" borderId="2" xfId="0" applyNumberFormat="1" applyFont="1" applyFill="1" applyBorder="1"/>
    <xf numFmtId="0" fontId="2" fillId="8" borderId="2" xfId="0" applyFont="1" applyFill="1" applyBorder="1"/>
    <xf numFmtId="1" fontId="2" fillId="8" borderId="2" xfId="0" applyNumberFormat="1" applyFont="1" applyFill="1" applyBorder="1"/>
    <xf numFmtId="0" fontId="4" fillId="8" borderId="2" xfId="0" applyFont="1" applyFill="1" applyBorder="1"/>
    <xf numFmtId="0" fontId="2" fillId="8" borderId="10" xfId="0" applyFont="1" applyFill="1" applyBorder="1"/>
    <xf numFmtId="0" fontId="2" fillId="8" borderId="0" xfId="0" applyFont="1" applyFill="1" applyAlignment="1">
      <alignment horizontal="center" vertical="center"/>
    </xf>
    <xf numFmtId="0" fontId="4" fillId="8" borderId="3" xfId="1" applyFont="1" applyFill="1" applyBorder="1" applyAlignment="1">
      <alignment horizontal="center" vertical="center" wrapText="1"/>
    </xf>
    <xf numFmtId="0" fontId="5" fillId="8" borderId="3" xfId="1" applyFont="1" applyFill="1" applyBorder="1" applyAlignment="1">
      <alignment horizontal="center" vertical="center" wrapText="1"/>
    </xf>
    <xf numFmtId="188" fontId="5" fillId="8" borderId="3" xfId="2" applyNumberFormat="1" applyFont="1" applyFill="1" applyBorder="1" applyAlignment="1">
      <alignment horizontal="center" vertical="center" wrapText="1"/>
    </xf>
    <xf numFmtId="0" fontId="5" fillId="8" borderId="7" xfId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188" fontId="9" fillId="4" borderId="8" xfId="3" applyNumberFormat="1" applyFont="1" applyFill="1" applyBorder="1"/>
    <xf numFmtId="188" fontId="2" fillId="0" borderId="0" xfId="3" applyNumberFormat="1" applyFont="1"/>
    <xf numFmtId="188" fontId="8" fillId="8" borderId="7" xfId="3" applyNumberFormat="1" applyFont="1" applyFill="1" applyBorder="1" applyAlignment="1">
      <alignment horizontal="center" vertical="center" wrapText="1"/>
    </xf>
    <xf numFmtId="188" fontId="9" fillId="2" borderId="8" xfId="3" applyNumberFormat="1" applyFont="1" applyFill="1" applyBorder="1"/>
    <xf numFmtId="188" fontId="9" fillId="3" borderId="8" xfId="3" applyNumberFormat="1" applyFont="1" applyFill="1" applyBorder="1"/>
    <xf numFmtId="188" fontId="9" fillId="5" borderId="8" xfId="3" applyNumberFormat="1" applyFont="1" applyFill="1" applyBorder="1"/>
    <xf numFmtId="188" fontId="9" fillId="7" borderId="8" xfId="3" applyNumberFormat="1" applyFont="1" applyFill="1" applyBorder="1"/>
    <xf numFmtId="188" fontId="9" fillId="4" borderId="9" xfId="3" applyNumberFormat="1" applyFont="1" applyFill="1" applyBorder="1"/>
    <xf numFmtId="188" fontId="9" fillId="8" borderId="2" xfId="3" applyNumberFormat="1" applyFont="1" applyFill="1" applyBorder="1"/>
    <xf numFmtId="188" fontId="2" fillId="0" borderId="0" xfId="3" applyNumberFormat="1" applyFont="1" applyBorder="1"/>
    <xf numFmtId="188" fontId="6" fillId="0" borderId="0" xfId="3" applyNumberFormat="1" applyFont="1"/>
    <xf numFmtId="188" fontId="5" fillId="8" borderId="7" xfId="3" applyNumberFormat="1" applyFont="1" applyFill="1" applyBorder="1" applyAlignment="1">
      <alignment horizontal="center" vertical="center" wrapText="1"/>
    </xf>
    <xf numFmtId="188" fontId="2" fillId="2" borderId="8" xfId="3" applyNumberFormat="1" applyFont="1" applyFill="1" applyBorder="1"/>
    <xf numFmtId="188" fontId="2" fillId="3" borderId="8" xfId="3" applyNumberFormat="1" applyFont="1" applyFill="1" applyBorder="1"/>
    <xf numFmtId="188" fontId="2" fillId="5" borderId="8" xfId="3" applyNumberFormat="1" applyFont="1" applyFill="1" applyBorder="1"/>
    <xf numFmtId="188" fontId="2" fillId="4" borderId="8" xfId="3" applyNumberFormat="1" applyFont="1" applyFill="1" applyBorder="1"/>
    <xf numFmtId="188" fontId="2" fillId="7" borderId="8" xfId="3" applyNumberFormat="1" applyFont="1" applyFill="1" applyBorder="1"/>
    <xf numFmtId="188" fontId="2" fillId="4" borderId="9" xfId="3" applyNumberFormat="1" applyFont="1" applyFill="1" applyBorder="1"/>
    <xf numFmtId="188" fontId="2" fillId="8" borderId="2" xfId="3" applyNumberFormat="1" applyFont="1" applyFill="1" applyBorder="1"/>
    <xf numFmtId="188" fontId="2" fillId="5" borderId="2" xfId="3" applyNumberFormat="1" applyFont="1" applyFill="1" applyBorder="1" applyAlignment="1">
      <alignment horizontal="center" vertical="center"/>
    </xf>
    <xf numFmtId="188" fontId="2" fillId="7" borderId="2" xfId="3" applyNumberFormat="1" applyFont="1" applyFill="1" applyBorder="1" applyAlignment="1">
      <alignment horizontal="center" vertical="center"/>
    </xf>
    <xf numFmtId="188" fontId="2" fillId="2" borderId="2" xfId="3" applyNumberFormat="1" applyFont="1" applyFill="1" applyBorder="1" applyAlignment="1">
      <alignment horizontal="center" vertical="center"/>
    </xf>
    <xf numFmtId="188" fontId="2" fillId="4" borderId="2" xfId="3" applyNumberFormat="1" applyFont="1" applyFill="1" applyBorder="1" applyAlignment="1">
      <alignment horizontal="center" vertical="center"/>
    </xf>
    <xf numFmtId="188" fontId="2" fillId="3" borderId="2" xfId="3" applyNumberFormat="1" applyFont="1" applyFill="1" applyBorder="1" applyAlignment="1">
      <alignment horizontal="center" vertical="center"/>
    </xf>
    <xf numFmtId="188" fontId="2" fillId="8" borderId="0" xfId="3" applyNumberFormat="1" applyFont="1" applyFill="1" applyAlignment="1">
      <alignment horizontal="center" vertical="center"/>
    </xf>
    <xf numFmtId="188" fontId="2" fillId="4" borderId="3" xfId="3" applyNumberFormat="1" applyFont="1" applyFill="1" applyBorder="1" applyAlignment="1">
      <alignment horizontal="center"/>
    </xf>
    <xf numFmtId="188" fontId="2" fillId="9" borderId="2" xfId="3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/>
    </xf>
    <xf numFmtId="0" fontId="2" fillId="9" borderId="2" xfId="1" applyFont="1" applyFill="1" applyBorder="1" applyAlignment="1">
      <alignment horizontal="left"/>
    </xf>
    <xf numFmtId="188" fontId="2" fillId="9" borderId="2" xfId="2" applyNumberFormat="1" applyFont="1" applyFill="1" applyBorder="1"/>
    <xf numFmtId="0" fontId="2" fillId="9" borderId="2" xfId="1" applyFont="1" applyFill="1" applyBorder="1" applyAlignment="1"/>
    <xf numFmtId="188" fontId="2" fillId="9" borderId="8" xfId="3" applyNumberFormat="1" applyFont="1" applyFill="1" applyBorder="1"/>
    <xf numFmtId="1" fontId="2" fillId="9" borderId="8" xfId="0" applyNumberFormat="1" applyFont="1" applyFill="1" applyBorder="1"/>
    <xf numFmtId="188" fontId="9" fillId="9" borderId="8" xfId="3" applyNumberFormat="1" applyFont="1" applyFill="1" applyBorder="1"/>
    <xf numFmtId="0" fontId="4" fillId="9" borderId="2" xfId="0" applyFont="1" applyFill="1" applyBorder="1"/>
    <xf numFmtId="0" fontId="2" fillId="9" borderId="2" xfId="0" applyFont="1" applyFill="1" applyBorder="1"/>
    <xf numFmtId="0" fontId="2" fillId="9" borderId="0" xfId="0" applyFont="1" applyFill="1"/>
    <xf numFmtId="0" fontId="4" fillId="9" borderId="2" xfId="1" applyFont="1" applyFill="1" applyBorder="1" applyAlignment="1"/>
    <xf numFmtId="0" fontId="4" fillId="9" borderId="2" xfId="0" applyFont="1" applyFill="1" applyBorder="1" applyAlignment="1">
      <alignment horizontal="center"/>
    </xf>
    <xf numFmtId="0" fontId="10" fillId="0" borderId="0" xfId="0" applyFont="1"/>
    <xf numFmtId="188" fontId="11" fillId="0" borderId="0" xfId="3" applyNumberFormat="1" applyFont="1"/>
    <xf numFmtId="0" fontId="6" fillId="0" borderId="1" xfId="1" applyFont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 readingOrder="1"/>
    </xf>
    <xf numFmtId="0" fontId="5" fillId="6" borderId="6" xfId="0" applyFont="1" applyFill="1" applyBorder="1" applyAlignment="1">
      <alignment horizontal="center" vertical="center" wrapText="1" readingOrder="1"/>
    </xf>
    <xf numFmtId="0" fontId="2" fillId="8" borderId="2" xfId="0" applyFont="1" applyFill="1" applyBorder="1" applyAlignment="1">
      <alignment horizontal="center"/>
    </xf>
    <xf numFmtId="188" fontId="4" fillId="5" borderId="2" xfId="0" applyNumberFormat="1" applyFont="1" applyFill="1" applyBorder="1"/>
    <xf numFmtId="188" fontId="4" fillId="7" borderId="2" xfId="0" applyNumberFormat="1" applyFont="1" applyFill="1" applyBorder="1" applyAlignment="1">
      <alignment horizontal="center"/>
    </xf>
    <xf numFmtId="188" fontId="4" fillId="4" borderId="2" xfId="0" applyNumberFormat="1" applyFont="1" applyFill="1" applyBorder="1"/>
    <xf numFmtId="188" fontId="4" fillId="2" borderId="2" xfId="0" applyNumberFormat="1" applyFont="1" applyFill="1" applyBorder="1"/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709319</xdr:colOff>
      <xdr:row>22</xdr:row>
      <xdr:rowOff>92711</xdr:rowOff>
    </xdr:from>
    <xdr:to>
      <xdr:col>9</xdr:col>
      <xdr:colOff>317744</xdr:colOff>
      <xdr:row>57</xdr:row>
      <xdr:rowOff>95251</xdr:rowOff>
    </xdr:to>
    <xdr:sp macro="" textlink="">
      <xdr:nvSpPr>
        <xdr:cNvPr id="3" name="TextBox 6"/>
        <xdr:cNvSpPr txBox="1"/>
      </xdr:nvSpPr>
      <xdr:spPr>
        <a:xfrm>
          <a:off x="709319" y="2886711"/>
          <a:ext cx="6466425" cy="4447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txBody>
        <a:bodyPr wrap="square" rtlCol="0">
          <a:no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2400" b="1">
              <a:solidFill>
                <a:srgbClr val="3333FF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งบประมาณ</a:t>
          </a:r>
          <a:r>
            <a:rPr lang="th-TH" sz="2400" b="1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</a:p>
        <a:p>
          <a:r>
            <a:rPr lang="th-TH" sz="2400" b="1">
              <a:latin typeface="TH Sarabun New" panose="020B0500040200020003" pitchFamily="34" charset="-34"/>
              <a:cs typeface="TH Sarabun New" panose="020B0500040200020003" pitchFamily="34" charset="-34"/>
            </a:rPr>
            <a:t>   - กรมควบคุมโรค  </a:t>
          </a:r>
          <a:r>
            <a:rPr lang="en-US" sz="2400" b="1">
              <a:latin typeface="TH Sarabun New" panose="020B0500040200020003" pitchFamily="34" charset="-34"/>
              <a:cs typeface="TH Sarabun New" panose="020B0500040200020003" pitchFamily="34" charset="-34"/>
            </a:rPr>
            <a:t>85,586 </a:t>
          </a:r>
          <a:r>
            <a:rPr lang="th-TH" sz="2400" b="1">
              <a:latin typeface="TH Sarabun New" panose="020B0500040200020003" pitchFamily="34" charset="-34"/>
              <a:cs typeface="TH Sarabun New" panose="020B0500040200020003" pitchFamily="34" charset="-34"/>
            </a:rPr>
            <a:t>คน โดยวิธี</a:t>
          </a:r>
          <a:r>
            <a:rPr lang="en-US" sz="2400" b="1">
              <a:latin typeface="TH Sarabun New" panose="020B0500040200020003" pitchFamily="34" charset="-34"/>
              <a:cs typeface="TH Sarabun New" panose="020B0500040200020003" pitchFamily="34" charset="-34"/>
            </a:rPr>
            <a:t>Pooled Sample</a:t>
          </a:r>
        </a:p>
        <a:p>
          <a:r>
            <a:rPr lang="th-TH" sz="2400" b="1">
              <a:solidFill>
                <a:srgbClr val="3333FF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- </a:t>
          </a:r>
          <a:r>
            <a:rPr lang="th-TH" sz="2400" b="1">
              <a:latin typeface="TH Sarabun New" panose="020B0500040200020003" pitchFamily="34" charset="-34"/>
              <a:cs typeface="TH Sarabun New" panose="020B0500040200020003" pitchFamily="34" charset="-34"/>
            </a:rPr>
            <a:t>สปสช. (กรณีตรวจเมื่อ </a:t>
          </a:r>
          <a:r>
            <a:rPr lang="en-US" sz="2400" b="1">
              <a:latin typeface="TH Sarabun New" panose="020B0500040200020003" pitchFamily="34" charset="-34"/>
              <a:cs typeface="TH Sarabun New" panose="020B0500040200020003" pitchFamily="34" charset="-34"/>
            </a:rPr>
            <a:t>Pool Sample</a:t>
          </a:r>
          <a:r>
            <a:rPr lang="th-TH" sz="2400" b="1">
              <a:latin typeface="TH Sarabun New" panose="020B0500040200020003" pitchFamily="34" charset="-34"/>
              <a:cs typeface="TH Sarabun New" panose="020B0500040200020003" pitchFamily="34" charset="-34"/>
            </a:rPr>
            <a:t> พบเชื้อ หรือ</a:t>
          </a:r>
        </a:p>
        <a:p>
          <a:r>
            <a:rPr lang="th-TH" sz="2400" b="1">
              <a:latin typeface="TH Sarabun New" panose="020B0500040200020003" pitchFamily="34" charset="-34"/>
              <a:cs typeface="TH Sarabun New" panose="020B0500040200020003" pitchFamily="34" charset="-34"/>
            </a:rPr>
            <a:t>               มีความจำเป็นต้องทำเพิ่ม) </a:t>
          </a:r>
        </a:p>
        <a:p>
          <a:r>
            <a:rPr lang="th-TH" sz="2400" b="1">
              <a:latin typeface="TH Sarabun New" panose="020B0500040200020003" pitchFamily="34" charset="-34"/>
              <a:cs typeface="TH Sarabun New" panose="020B0500040200020003" pitchFamily="34" charset="-34"/>
            </a:rPr>
            <a:t>   - อบจ.  กองทุนสุขภาพตำบล (เฉพาะกิจกรรมในชุมชน) หรือ แหล่งอื่นๆ   </a:t>
          </a:r>
        </a:p>
        <a:p>
          <a:r>
            <a:rPr lang="th-TH" sz="2400" b="1">
              <a:solidFill>
                <a:srgbClr val="3333FF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การดำเนินงาน </a:t>
          </a:r>
        </a:p>
        <a:p>
          <a:r>
            <a:rPr lang="th-TH" sz="2400" b="1">
              <a:latin typeface="TH Sarabun New" panose="020B0500040200020003" pitchFamily="34" charset="-34"/>
              <a:cs typeface="TH Sarabun New" panose="020B0500040200020003" pitchFamily="34" charset="-34"/>
            </a:rPr>
            <a:t>  </a:t>
          </a:r>
          <a:r>
            <a:rPr lang="en-US" sz="2400" b="1">
              <a:latin typeface="TH Sarabun New" panose="020B0500040200020003" pitchFamily="34" charset="-34"/>
              <a:cs typeface="TH Sarabun New" panose="020B0500040200020003" pitchFamily="34" charset="-34"/>
            </a:rPr>
            <a:t>1. </a:t>
          </a:r>
          <a:r>
            <a:rPr lang="th-TH" sz="2400" b="1">
              <a:latin typeface="TH Sarabun New" panose="020B0500040200020003" pitchFamily="34" charset="-34"/>
              <a:cs typeface="TH Sarabun New" panose="020B0500040200020003" pitchFamily="34" charset="-34"/>
            </a:rPr>
            <a:t> เขต/สคร./สสจ. ร่วมกำหนดจำนวนตามกลุ่มเป้าหมายตามลำดับ</a:t>
          </a:r>
        </a:p>
        <a:p>
          <a:r>
            <a:rPr lang="th-TH" sz="2400" b="1">
              <a:latin typeface="TH Sarabun New" panose="020B0500040200020003" pitchFamily="34" charset="-34"/>
              <a:cs typeface="TH Sarabun New" panose="020B0500040200020003" pitchFamily="34" charset="-34"/>
            </a:rPr>
            <a:t>  </a:t>
          </a:r>
          <a:r>
            <a:rPr lang="en-US" sz="2400" b="1">
              <a:latin typeface="TH Sarabun New" panose="020B0500040200020003" pitchFamily="34" charset="-34"/>
              <a:cs typeface="TH Sarabun New" panose="020B0500040200020003" pitchFamily="34" charset="-34"/>
            </a:rPr>
            <a:t>2. </a:t>
          </a:r>
          <a:r>
            <a:rPr lang="th-TH" sz="2400" b="1">
              <a:latin typeface="TH Sarabun New" panose="020B0500040200020003" pitchFamily="34" charset="-34"/>
              <a:cs typeface="TH Sarabun New" panose="020B0500040200020003" pitchFamily="34" charset="-34"/>
            </a:rPr>
            <a:t> กำหนดจำนวนกลุ่มเป้าหมาย ตามตาราง และตามสถานการณ์ของ</a:t>
          </a:r>
        </a:p>
        <a:p>
          <a:r>
            <a:rPr lang="th-TH" sz="2400" b="1">
              <a:latin typeface="TH Sarabun New" panose="020B0500040200020003" pitchFamily="34" charset="-34"/>
              <a:cs typeface="TH Sarabun New" panose="020B0500040200020003" pitchFamily="34" charset="-34"/>
            </a:rPr>
            <a:t>      พื้นที่</a:t>
          </a:r>
        </a:p>
        <a:p>
          <a:r>
            <a:rPr lang="th-TH" sz="2400" b="1">
              <a:latin typeface="TH Sarabun New" panose="020B0500040200020003" pitchFamily="34" charset="-34"/>
              <a:cs typeface="TH Sarabun New" panose="020B0500040200020003" pitchFamily="34" charset="-34"/>
            </a:rPr>
            <a:t>   </a:t>
          </a:r>
          <a:r>
            <a:rPr lang="en-US" sz="2400" b="1">
              <a:latin typeface="TH Sarabun New" panose="020B0500040200020003" pitchFamily="34" charset="-34"/>
              <a:cs typeface="TH Sarabun New" panose="020B0500040200020003" pitchFamily="34" charset="-34"/>
            </a:rPr>
            <a:t>3. </a:t>
          </a:r>
          <a:r>
            <a:rPr lang="th-TH" sz="2400" b="1">
              <a:latin typeface="TH Sarabun New" panose="020B0500040200020003" pitchFamily="34" charset="-34"/>
              <a:cs typeface="TH Sarabun New" panose="020B0500040200020003" pitchFamily="34" charset="-34"/>
            </a:rPr>
            <a:t>ระยะเวลาในการดำเนินงาน  พค. มิย. </a:t>
          </a:r>
          <a:r>
            <a:rPr lang="en-US" sz="2400" b="1">
              <a:latin typeface="TH Sarabun New" panose="020B0500040200020003" pitchFamily="34" charset="-34"/>
              <a:cs typeface="TH Sarabun New" panose="020B0500040200020003" pitchFamily="34" charset="-34"/>
            </a:rPr>
            <a:t>2563</a:t>
          </a:r>
        </a:p>
        <a:p>
          <a:endParaRPr lang="th-TH" sz="7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0</xdr:col>
      <xdr:colOff>659288</xdr:colOff>
      <xdr:row>1</xdr:row>
      <xdr:rowOff>85303</xdr:rowOff>
    </xdr:from>
    <xdr:to>
      <xdr:col>9</xdr:col>
      <xdr:colOff>177800</xdr:colOff>
      <xdr:row>20</xdr:row>
      <xdr:rowOff>50800</xdr:rowOff>
    </xdr:to>
    <xdr:sp macro="" textlink="">
      <xdr:nvSpPr>
        <xdr:cNvPr id="4" name="TextBox 5"/>
        <xdr:cNvSpPr txBox="1"/>
      </xdr:nvSpPr>
      <xdr:spPr>
        <a:xfrm>
          <a:off x="659288" y="212303"/>
          <a:ext cx="6376512" cy="237849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txBody>
        <a:bodyPr wrap="square" rtlCol="0">
          <a:no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2800" b="1">
              <a:latin typeface="TH Sarabun New" panose="020B0500040200020003" pitchFamily="34" charset="-34"/>
              <a:cs typeface="TH Sarabun New" panose="020B0500040200020003" pitchFamily="34" charset="-34"/>
            </a:rPr>
            <a:t>การคำนวณ รายจังหวัด  กำหนดให้เป้าหมาย </a:t>
          </a:r>
          <a:r>
            <a:rPr lang="en-US" sz="2800" b="1">
              <a:latin typeface="TH Sarabun New" panose="020B0500040200020003" pitchFamily="34" charset="-34"/>
              <a:cs typeface="TH Sarabun New" panose="020B0500040200020003" pitchFamily="34" charset="-34"/>
            </a:rPr>
            <a:t>400 </a:t>
          </a:r>
          <a:r>
            <a:rPr lang="th-TH" sz="2800" b="1">
              <a:latin typeface="TH Sarabun New" panose="020B0500040200020003" pitchFamily="34" charset="-34"/>
              <a:cs typeface="TH Sarabun New" panose="020B0500040200020003" pitchFamily="34" charset="-34"/>
            </a:rPr>
            <a:t>ขึ้นไป </a:t>
          </a:r>
        </a:p>
        <a:p>
          <a:r>
            <a:rPr lang="th-TH" sz="2800" b="1">
              <a:latin typeface="TH Sarabun New" panose="020B0500040200020003" pitchFamily="34" charset="-34"/>
              <a:cs typeface="TH Sarabun New" panose="020B0500040200020003" pitchFamily="34" charset="-34"/>
            </a:rPr>
            <a:t>พิจารณาจาก จังหวัดที่ต่ำกว่า </a:t>
          </a:r>
          <a:r>
            <a:rPr lang="en-US" sz="2800" b="1">
              <a:latin typeface="TH Sarabun New" panose="020B0500040200020003" pitchFamily="34" charset="-34"/>
              <a:cs typeface="TH Sarabun New" panose="020B0500040200020003" pitchFamily="34" charset="-34"/>
            </a:rPr>
            <a:t>400 </a:t>
          </a:r>
          <a:r>
            <a:rPr lang="th-TH" sz="2800" b="1">
              <a:latin typeface="TH Sarabun New" panose="020B0500040200020003" pitchFamily="34" charset="-34"/>
              <a:cs typeface="TH Sarabun New" panose="020B0500040200020003" pitchFamily="34" charset="-34"/>
            </a:rPr>
            <a:t>เป็นจังหวัดที่ไม่มีผู้ป่วย ประชากรน้อย </a:t>
          </a:r>
        </a:p>
        <a:p>
          <a:r>
            <a:rPr lang="th-TH" sz="2800" b="1">
              <a:latin typeface="TH Sarabun New" panose="020B0500040200020003" pitchFamily="34" charset="-34"/>
              <a:cs typeface="TH Sarabun New" panose="020B0500040200020003" pitchFamily="34" charset="-34"/>
            </a:rPr>
            <a:t>แต่จังหวัดเหล่านี้เป็นจังหวัดท่องเที่ยว และจังหวัดทางผ่าน</a:t>
          </a:r>
        </a:p>
      </xdr:txBody>
    </xdr:sp>
    <xdr:clientData/>
  </xdr:twoCellAnchor>
  <xdr:twoCellAnchor editAs="oneCell">
    <xdr:from>
      <xdr:col>10</xdr:col>
      <xdr:colOff>139700</xdr:colOff>
      <xdr:row>2</xdr:row>
      <xdr:rowOff>33865</xdr:rowOff>
    </xdr:from>
    <xdr:to>
      <xdr:col>26</xdr:col>
      <xdr:colOff>605367</xdr:colOff>
      <xdr:row>58</xdr:row>
      <xdr:rowOff>55031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476" t="9472" r="2302" b="21135"/>
        <a:stretch/>
      </xdr:blipFill>
      <xdr:spPr>
        <a:xfrm>
          <a:off x="7759700" y="287865"/>
          <a:ext cx="12657667" cy="7133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"/>
  <sheetViews>
    <sheetView tabSelected="1" zoomScale="40" zoomScaleNormal="40" zoomScaleSheetLayoutView="30" workbookViewId="0">
      <selection activeCell="H1" sqref="H1"/>
    </sheetView>
  </sheetViews>
  <sheetFormatPr defaultRowHeight="10" x14ac:dyDescent="0.2"/>
  <cols>
    <col min="1" max="1" width="9.23046875" style="118"/>
    <col min="2" max="5" width="9.23046875" style="118" customWidth="1"/>
    <col min="6" max="16384" width="9.23046875" style="118"/>
  </cols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117"/>
  <sheetViews>
    <sheetView topLeftCell="A4" zoomScale="70" zoomScaleNormal="70" workbookViewId="0">
      <selection activeCell="A13" sqref="A13"/>
    </sheetView>
  </sheetViews>
  <sheetFormatPr defaultColWidth="10.69140625" defaultRowHeight="24" x14ac:dyDescent="0.8"/>
  <cols>
    <col min="1" max="1" width="10.69140625" style="80"/>
    <col min="2" max="2" width="10.69140625" style="9"/>
    <col min="3" max="6" width="10.69140625" style="8"/>
    <col min="7" max="7" width="14.3046875" style="80" customWidth="1"/>
    <col min="8" max="9" width="14.3046875" style="8" customWidth="1"/>
    <col min="10" max="10" width="14.3046875" style="80" customWidth="1"/>
    <col min="11" max="11" width="21.3046875" style="26" customWidth="1"/>
    <col min="12" max="12" width="10.69140625" style="26"/>
    <col min="13" max="13" width="34.3828125" style="26" customWidth="1"/>
    <col min="14" max="14" width="21.921875" style="26" customWidth="1"/>
    <col min="15" max="15" width="15.3046875" style="8" customWidth="1"/>
    <col min="16" max="16384" width="10.69140625" style="8"/>
  </cols>
  <sheetData>
    <row r="1" spans="1:22" ht="27" x14ac:dyDescent="0.9">
      <c r="D1" s="119" t="s">
        <v>96</v>
      </c>
      <c r="K1" s="29">
        <f>SUM(K9)</f>
        <v>0</v>
      </c>
      <c r="L1" s="29"/>
      <c r="M1" s="29"/>
      <c r="N1" s="29"/>
    </row>
    <row r="2" spans="1:22" ht="24.5" thickBot="1" x14ac:dyDescent="0.85">
      <c r="B2" s="120"/>
      <c r="C2" s="120"/>
      <c r="D2" s="120"/>
      <c r="E2" s="120"/>
      <c r="F2" s="120"/>
      <c r="K2" s="29"/>
      <c r="L2" s="29"/>
      <c r="M2" s="29"/>
      <c r="N2" s="29"/>
    </row>
    <row r="3" spans="1:22" s="72" customFormat="1" ht="105" customHeight="1" x14ac:dyDescent="0.35">
      <c r="A3" s="103" t="s">
        <v>83</v>
      </c>
      <c r="B3" s="73" t="s">
        <v>0</v>
      </c>
      <c r="C3" s="74" t="s">
        <v>1</v>
      </c>
      <c r="D3" s="75" t="s">
        <v>2</v>
      </c>
      <c r="E3" s="74" t="s">
        <v>3</v>
      </c>
      <c r="F3" s="74" t="s">
        <v>4</v>
      </c>
      <c r="G3" s="90" t="s">
        <v>90</v>
      </c>
      <c r="H3" s="76" t="s">
        <v>94</v>
      </c>
      <c r="I3" s="76" t="s">
        <v>95</v>
      </c>
      <c r="J3" s="81" t="s">
        <v>84</v>
      </c>
      <c r="K3" s="77" t="s">
        <v>86</v>
      </c>
      <c r="L3" s="77" t="s">
        <v>97</v>
      </c>
      <c r="M3" s="77" t="s">
        <v>88</v>
      </c>
      <c r="N3" s="77" t="s">
        <v>89</v>
      </c>
      <c r="O3" s="78" t="s">
        <v>91</v>
      </c>
      <c r="P3" s="78" t="s">
        <v>92</v>
      </c>
      <c r="S3" s="121"/>
      <c r="T3" s="121"/>
      <c r="U3" s="121"/>
      <c r="V3" s="121"/>
    </row>
    <row r="4" spans="1:22" s="37" customFormat="1" ht="24.5" thickBot="1" x14ac:dyDescent="0.85">
      <c r="A4" s="100">
        <v>1</v>
      </c>
      <c r="B4" s="1">
        <v>1</v>
      </c>
      <c r="C4" s="2" t="s">
        <v>19</v>
      </c>
      <c r="D4" s="3">
        <v>1771499</v>
      </c>
      <c r="E4" s="4">
        <v>40</v>
      </c>
      <c r="F4" s="4">
        <v>0</v>
      </c>
      <c r="G4" s="91">
        <f t="shared" ref="G4:G67" si="0">(125*D4)/100000</f>
        <v>2214.3737500000002</v>
      </c>
      <c r="H4" s="22">
        <f>G4*80%</f>
        <v>1771.4990000000003</v>
      </c>
      <c r="I4" s="22">
        <f>E4*18514/2892</f>
        <v>256.07192254495158</v>
      </c>
      <c r="J4" s="82">
        <f>H4+I4</f>
        <v>2027.5709225449518</v>
      </c>
      <c r="K4" s="36"/>
      <c r="L4" s="36"/>
      <c r="M4" s="36"/>
      <c r="N4" s="36"/>
      <c r="O4" s="59"/>
      <c r="P4" s="59"/>
      <c r="S4" s="122"/>
      <c r="T4" s="122"/>
      <c r="U4" s="122"/>
      <c r="V4" s="122"/>
    </row>
    <row r="5" spans="1:22" s="37" customFormat="1" ht="24.5" thickTop="1" x14ac:dyDescent="0.8">
      <c r="A5" s="100">
        <f>SUM(J4:J11)</f>
        <v>6399.1426818810523</v>
      </c>
      <c r="B5" s="1">
        <v>2</v>
      </c>
      <c r="C5" s="5" t="s">
        <v>24</v>
      </c>
      <c r="D5" s="6">
        <v>283352</v>
      </c>
      <c r="E5" s="7">
        <v>5</v>
      </c>
      <c r="F5" s="7">
        <v>0</v>
      </c>
      <c r="G5" s="91">
        <f t="shared" si="0"/>
        <v>354.19</v>
      </c>
      <c r="H5" s="22">
        <f t="shared" ref="H5:H68" si="1">G5*80%</f>
        <v>283.35200000000003</v>
      </c>
      <c r="I5" s="22">
        <f t="shared" ref="I5:I68" si="2">E5*18514/2892</f>
        <v>32.008990318118947</v>
      </c>
      <c r="J5" s="82">
        <v>400</v>
      </c>
      <c r="K5" s="36"/>
      <c r="L5" s="36"/>
      <c r="M5" s="36"/>
      <c r="N5" s="36"/>
      <c r="O5" s="59"/>
      <c r="P5" s="59"/>
    </row>
    <row r="6" spans="1:22" s="37" customFormat="1" x14ac:dyDescent="0.8">
      <c r="A6" s="100"/>
      <c r="B6" s="1">
        <v>3</v>
      </c>
      <c r="C6" s="5" t="s">
        <v>30</v>
      </c>
      <c r="D6" s="6">
        <v>405515</v>
      </c>
      <c r="E6" s="7">
        <v>4</v>
      </c>
      <c r="F6" s="7">
        <v>0</v>
      </c>
      <c r="G6" s="91">
        <f t="shared" si="0"/>
        <v>506.89375000000001</v>
      </c>
      <c r="H6" s="22">
        <f t="shared" si="1"/>
        <v>405.51500000000004</v>
      </c>
      <c r="I6" s="22">
        <f t="shared" si="2"/>
        <v>25.60719225449516</v>
      </c>
      <c r="J6" s="82">
        <f t="shared" ref="J6:J69" si="3">H6+I6</f>
        <v>431.12219225449519</v>
      </c>
      <c r="K6" s="36"/>
      <c r="L6" s="36"/>
      <c r="M6" s="36"/>
      <c r="N6" s="36"/>
      <c r="O6" s="59"/>
      <c r="P6" s="59"/>
    </row>
    <row r="7" spans="1:22" s="37" customFormat="1" x14ac:dyDescent="0.8">
      <c r="A7" s="100"/>
      <c r="B7" s="1">
        <v>4</v>
      </c>
      <c r="C7" s="5" t="s">
        <v>39</v>
      </c>
      <c r="D7" s="6">
        <v>1295217</v>
      </c>
      <c r="E7" s="7">
        <v>9</v>
      </c>
      <c r="F7" s="7">
        <v>0</v>
      </c>
      <c r="G7" s="91">
        <f t="shared" si="0"/>
        <v>1619.02125</v>
      </c>
      <c r="H7" s="22">
        <f t="shared" si="1"/>
        <v>1295.2170000000001</v>
      </c>
      <c r="I7" s="22">
        <f t="shared" si="2"/>
        <v>57.616182572614107</v>
      </c>
      <c r="J7" s="82">
        <f t="shared" si="3"/>
        <v>1352.8331825726143</v>
      </c>
      <c r="K7" s="36"/>
      <c r="L7" s="36"/>
      <c r="M7" s="36"/>
      <c r="N7" s="36"/>
      <c r="O7" s="59"/>
      <c r="P7" s="59"/>
    </row>
    <row r="8" spans="1:22" s="37" customFormat="1" x14ac:dyDescent="0.8">
      <c r="A8" s="100"/>
      <c r="B8" s="1">
        <v>5</v>
      </c>
      <c r="C8" s="5" t="s">
        <v>48</v>
      </c>
      <c r="D8" s="6">
        <v>740600</v>
      </c>
      <c r="E8" s="7">
        <v>4</v>
      </c>
      <c r="F8" s="7">
        <v>0</v>
      </c>
      <c r="G8" s="91">
        <f t="shared" si="0"/>
        <v>925.75</v>
      </c>
      <c r="H8" s="22">
        <f t="shared" si="1"/>
        <v>740.6</v>
      </c>
      <c r="I8" s="22">
        <f t="shared" si="2"/>
        <v>25.60719225449516</v>
      </c>
      <c r="J8" s="82">
        <f t="shared" si="3"/>
        <v>766.20719225449523</v>
      </c>
      <c r="K8" s="36"/>
      <c r="L8" s="36"/>
      <c r="M8" s="36"/>
      <c r="N8" s="36"/>
      <c r="O8" s="59"/>
      <c r="P8" s="59"/>
    </row>
    <row r="9" spans="1:22" s="37" customFormat="1" x14ac:dyDescent="0.8">
      <c r="A9" s="100"/>
      <c r="B9" s="1">
        <v>6</v>
      </c>
      <c r="C9" s="5" t="s">
        <v>65</v>
      </c>
      <c r="D9" s="6">
        <v>443408</v>
      </c>
      <c r="E9" s="7">
        <v>1</v>
      </c>
      <c r="F9" s="7">
        <v>0</v>
      </c>
      <c r="G9" s="91">
        <f t="shared" si="0"/>
        <v>554.26</v>
      </c>
      <c r="H9" s="22">
        <f t="shared" si="1"/>
        <v>443.40800000000002</v>
      </c>
      <c r="I9" s="22">
        <f t="shared" si="2"/>
        <v>6.4017980636237901</v>
      </c>
      <c r="J9" s="82">
        <f t="shared" si="3"/>
        <v>449.80979806362382</v>
      </c>
      <c r="K9" s="36"/>
      <c r="L9" s="36"/>
      <c r="M9" s="36"/>
      <c r="N9" s="36"/>
      <c r="O9" s="59"/>
      <c r="P9" s="59"/>
    </row>
    <row r="10" spans="1:22" s="115" customFormat="1" x14ac:dyDescent="0.8">
      <c r="A10" s="105"/>
      <c r="B10" s="106">
        <v>7</v>
      </c>
      <c r="C10" s="107" t="s">
        <v>75</v>
      </c>
      <c r="D10" s="108">
        <v>478608</v>
      </c>
      <c r="E10" s="109">
        <v>0</v>
      </c>
      <c r="F10" s="109">
        <v>0</v>
      </c>
      <c r="G10" s="110">
        <f t="shared" si="0"/>
        <v>598.26</v>
      </c>
      <c r="H10" s="111">
        <f t="shared" si="1"/>
        <v>478.608</v>
      </c>
      <c r="I10" s="111">
        <f t="shared" si="2"/>
        <v>0</v>
      </c>
      <c r="J10" s="112">
        <f t="shared" si="3"/>
        <v>478.608</v>
      </c>
      <c r="K10" s="113"/>
      <c r="L10" s="113"/>
      <c r="M10" s="113"/>
      <c r="N10" s="113"/>
      <c r="O10" s="114"/>
      <c r="P10" s="114"/>
    </row>
    <row r="11" spans="1:22" s="37" customFormat="1" x14ac:dyDescent="0.8">
      <c r="A11" s="100"/>
      <c r="B11" s="1">
        <v>8</v>
      </c>
      <c r="C11" s="5" t="s">
        <v>54</v>
      </c>
      <c r="D11" s="6">
        <v>473786</v>
      </c>
      <c r="E11" s="7">
        <v>3</v>
      </c>
      <c r="F11" s="7">
        <v>0</v>
      </c>
      <c r="G11" s="91">
        <f t="shared" si="0"/>
        <v>592.23249999999996</v>
      </c>
      <c r="H11" s="22">
        <f t="shared" si="1"/>
        <v>473.786</v>
      </c>
      <c r="I11" s="22">
        <f t="shared" si="2"/>
        <v>19.20539419087137</v>
      </c>
      <c r="J11" s="82">
        <f t="shared" si="3"/>
        <v>492.99139419087135</v>
      </c>
      <c r="K11" s="127"/>
      <c r="L11" s="36"/>
      <c r="M11" s="36"/>
      <c r="N11" s="36"/>
      <c r="O11" s="59"/>
      <c r="P11" s="59"/>
    </row>
    <row r="12" spans="1:22" s="31" customFormat="1" x14ac:dyDescent="0.8">
      <c r="A12" s="102">
        <v>2</v>
      </c>
      <c r="B12" s="10">
        <v>1</v>
      </c>
      <c r="C12" s="11" t="s">
        <v>44</v>
      </c>
      <c r="D12" s="12">
        <v>866068</v>
      </c>
      <c r="E12" s="13">
        <v>6</v>
      </c>
      <c r="F12" s="13">
        <v>0</v>
      </c>
      <c r="G12" s="92">
        <f t="shared" si="0"/>
        <v>1082.585</v>
      </c>
      <c r="H12" s="23">
        <f t="shared" si="1"/>
        <v>866.0680000000001</v>
      </c>
      <c r="I12" s="23">
        <f t="shared" si="2"/>
        <v>38.410788381742741</v>
      </c>
      <c r="J12" s="83">
        <f t="shared" si="3"/>
        <v>904.47878838174279</v>
      </c>
      <c r="K12" s="30"/>
      <c r="L12" s="30"/>
      <c r="M12" s="30"/>
      <c r="N12" s="30"/>
      <c r="O12" s="60"/>
      <c r="P12" s="60"/>
    </row>
    <row r="13" spans="1:22" s="31" customFormat="1" x14ac:dyDescent="0.8">
      <c r="A13" s="102">
        <f>SUM(J12:J16)</f>
        <v>3685.3603651452286</v>
      </c>
      <c r="B13" s="10">
        <v>2</v>
      </c>
      <c r="C13" s="11" t="s">
        <v>53</v>
      </c>
      <c r="D13" s="12">
        <v>660147</v>
      </c>
      <c r="E13" s="13">
        <v>3</v>
      </c>
      <c r="F13" s="13">
        <v>0</v>
      </c>
      <c r="G13" s="92">
        <f t="shared" si="0"/>
        <v>825.18375000000003</v>
      </c>
      <c r="H13" s="23">
        <f t="shared" si="1"/>
        <v>660.14700000000005</v>
      </c>
      <c r="I13" s="23">
        <f t="shared" si="2"/>
        <v>19.20539419087137</v>
      </c>
      <c r="J13" s="83">
        <f t="shared" si="3"/>
        <v>679.35239419087145</v>
      </c>
      <c r="K13" s="30"/>
      <c r="L13" s="30"/>
      <c r="M13" s="30"/>
      <c r="N13" s="30"/>
      <c r="O13" s="60"/>
      <c r="P13" s="60"/>
    </row>
    <row r="14" spans="1:22" s="31" customFormat="1" x14ac:dyDescent="0.8">
      <c r="A14" s="102"/>
      <c r="B14" s="10">
        <v>3</v>
      </c>
      <c r="C14" s="11" t="s">
        <v>60</v>
      </c>
      <c r="D14" s="12">
        <v>993496</v>
      </c>
      <c r="E14" s="13">
        <v>3</v>
      </c>
      <c r="F14" s="13">
        <v>0</v>
      </c>
      <c r="G14" s="92">
        <f t="shared" si="0"/>
        <v>1241.8699999999999</v>
      </c>
      <c r="H14" s="23">
        <f t="shared" si="1"/>
        <v>993.49599999999998</v>
      </c>
      <c r="I14" s="23">
        <f t="shared" si="2"/>
        <v>19.20539419087137</v>
      </c>
      <c r="J14" s="83">
        <f t="shared" si="3"/>
        <v>1012.7013941908714</v>
      </c>
      <c r="K14" s="30"/>
      <c r="L14" s="30"/>
      <c r="M14" s="30"/>
      <c r="N14" s="30"/>
      <c r="O14" s="60"/>
      <c r="P14" s="60"/>
    </row>
    <row r="15" spans="1:22" s="31" customFormat="1" x14ac:dyDescent="0.8">
      <c r="A15" s="102"/>
      <c r="B15" s="10">
        <v>4</v>
      </c>
      <c r="C15" s="11" t="s">
        <v>41</v>
      </c>
      <c r="D15" s="12">
        <v>454252</v>
      </c>
      <c r="E15" s="13">
        <v>3</v>
      </c>
      <c r="F15" s="13">
        <v>0</v>
      </c>
      <c r="G15" s="92">
        <f t="shared" si="0"/>
        <v>567.81500000000005</v>
      </c>
      <c r="H15" s="23">
        <f t="shared" si="1"/>
        <v>454.25200000000007</v>
      </c>
      <c r="I15" s="23">
        <f t="shared" si="2"/>
        <v>19.20539419087137</v>
      </c>
      <c r="J15" s="83">
        <f t="shared" si="3"/>
        <v>473.45739419087141</v>
      </c>
      <c r="K15" s="30"/>
      <c r="L15" s="30"/>
      <c r="M15" s="30"/>
      <c r="N15" s="30"/>
      <c r="O15" s="60"/>
      <c r="P15" s="60"/>
    </row>
    <row r="16" spans="1:22" s="31" customFormat="1" x14ac:dyDescent="0.8">
      <c r="A16" s="102"/>
      <c r="B16" s="10">
        <v>5</v>
      </c>
      <c r="C16" s="11" t="s">
        <v>52</v>
      </c>
      <c r="D16" s="12">
        <v>596165</v>
      </c>
      <c r="E16" s="13">
        <v>3</v>
      </c>
      <c r="F16" s="13">
        <v>0</v>
      </c>
      <c r="G16" s="92">
        <f t="shared" si="0"/>
        <v>745.20624999999995</v>
      </c>
      <c r="H16" s="23">
        <f t="shared" si="1"/>
        <v>596.16499999999996</v>
      </c>
      <c r="I16" s="23">
        <f t="shared" si="2"/>
        <v>19.20539419087137</v>
      </c>
      <c r="J16" s="83">
        <f t="shared" si="3"/>
        <v>615.37039419087137</v>
      </c>
      <c r="K16" s="30"/>
      <c r="L16" s="30"/>
      <c r="M16" s="30"/>
      <c r="N16" s="30"/>
      <c r="O16" s="60"/>
      <c r="P16" s="60"/>
    </row>
    <row r="17" spans="1:16" s="33" customFormat="1" x14ac:dyDescent="0.8">
      <c r="A17" s="98">
        <v>3</v>
      </c>
      <c r="B17" s="18">
        <v>1</v>
      </c>
      <c r="C17" s="19" t="s">
        <v>36</v>
      </c>
      <c r="D17" s="20">
        <v>1061926</v>
      </c>
      <c r="E17" s="21">
        <v>10</v>
      </c>
      <c r="F17" s="21">
        <v>0</v>
      </c>
      <c r="G17" s="93">
        <f t="shared" si="0"/>
        <v>1327.4075</v>
      </c>
      <c r="H17" s="25">
        <f t="shared" si="1"/>
        <v>1061.9260000000002</v>
      </c>
      <c r="I17" s="25">
        <f t="shared" si="2"/>
        <v>64.017980636237894</v>
      </c>
      <c r="J17" s="84">
        <f t="shared" si="3"/>
        <v>1125.9439806362379</v>
      </c>
      <c r="K17" s="32"/>
      <c r="L17" s="32"/>
      <c r="M17" s="32"/>
      <c r="N17" s="32"/>
      <c r="O17" s="63"/>
      <c r="P17" s="63"/>
    </row>
    <row r="18" spans="1:16" s="115" customFormat="1" x14ac:dyDescent="0.8">
      <c r="A18" s="105">
        <f>SUM(J17:J21)</f>
        <v>2390.622980636238</v>
      </c>
      <c r="B18" s="106">
        <v>2</v>
      </c>
      <c r="C18" s="107" t="s">
        <v>78</v>
      </c>
      <c r="D18" s="108">
        <v>537843</v>
      </c>
      <c r="E18" s="109">
        <v>0</v>
      </c>
      <c r="F18" s="109">
        <v>0</v>
      </c>
      <c r="G18" s="110">
        <f t="shared" si="0"/>
        <v>672.30375000000004</v>
      </c>
      <c r="H18" s="111">
        <f t="shared" si="1"/>
        <v>537.84300000000007</v>
      </c>
      <c r="I18" s="111">
        <f t="shared" si="2"/>
        <v>0</v>
      </c>
      <c r="J18" s="112">
        <f t="shared" si="3"/>
        <v>537.84300000000007</v>
      </c>
      <c r="K18" s="113"/>
      <c r="L18" s="113"/>
      <c r="M18" s="113"/>
      <c r="N18" s="113"/>
      <c r="O18" s="114"/>
      <c r="P18" s="114"/>
    </row>
    <row r="19" spans="1:16" s="115" customFormat="1" x14ac:dyDescent="0.8">
      <c r="A19" s="105"/>
      <c r="B19" s="106">
        <v>3</v>
      </c>
      <c r="C19" s="107" t="s">
        <v>72</v>
      </c>
      <c r="D19" s="108">
        <v>726836</v>
      </c>
      <c r="E19" s="109">
        <v>0</v>
      </c>
      <c r="F19" s="109">
        <v>0</v>
      </c>
      <c r="G19" s="110">
        <f t="shared" si="0"/>
        <v>908.54499999999996</v>
      </c>
      <c r="H19" s="111">
        <f t="shared" si="1"/>
        <v>726.83600000000001</v>
      </c>
      <c r="I19" s="111">
        <f t="shared" si="2"/>
        <v>0</v>
      </c>
      <c r="J19" s="112">
        <f t="shared" si="3"/>
        <v>726.83600000000001</v>
      </c>
      <c r="K19" s="113"/>
      <c r="L19" s="113"/>
      <c r="M19" s="113"/>
      <c r="N19" s="113"/>
      <c r="O19" s="114"/>
      <c r="P19" s="114"/>
    </row>
    <row r="20" spans="1:16" s="115" customFormat="1" x14ac:dyDescent="0.8">
      <c r="A20" s="105"/>
      <c r="B20" s="106">
        <v>4</v>
      </c>
      <c r="C20" s="107" t="s">
        <v>73</v>
      </c>
      <c r="D20" s="108">
        <v>327437</v>
      </c>
      <c r="E20" s="109">
        <v>0</v>
      </c>
      <c r="F20" s="109">
        <v>0</v>
      </c>
      <c r="G20" s="110">
        <f t="shared" si="0"/>
        <v>409.29624999999999</v>
      </c>
      <c r="H20" s="111">
        <f t="shared" si="1"/>
        <v>327.43700000000001</v>
      </c>
      <c r="I20" s="111">
        <f t="shared" si="2"/>
        <v>0</v>
      </c>
      <c r="J20" s="112">
        <v>-400</v>
      </c>
      <c r="K20" s="113"/>
      <c r="L20" s="113"/>
      <c r="M20" s="113"/>
      <c r="N20" s="113"/>
      <c r="O20" s="114"/>
      <c r="P20" s="114"/>
    </row>
    <row r="21" spans="1:16" s="33" customFormat="1" x14ac:dyDescent="0.8">
      <c r="A21" s="98"/>
      <c r="B21" s="18">
        <v>5</v>
      </c>
      <c r="C21" s="19" t="s">
        <v>59</v>
      </c>
      <c r="D21" s="20">
        <v>329026</v>
      </c>
      <c r="E21" s="21">
        <v>1</v>
      </c>
      <c r="F21" s="21">
        <v>0</v>
      </c>
      <c r="G21" s="93">
        <f t="shared" si="0"/>
        <v>411.28250000000003</v>
      </c>
      <c r="H21" s="25">
        <f t="shared" si="1"/>
        <v>329.02600000000007</v>
      </c>
      <c r="I21" s="25">
        <f t="shared" si="2"/>
        <v>6.4017980636237901</v>
      </c>
      <c r="J21" s="84">
        <v>400</v>
      </c>
      <c r="K21" s="32"/>
      <c r="L21" s="32"/>
      <c r="M21" s="32"/>
      <c r="N21" s="32"/>
      <c r="O21" s="63"/>
      <c r="P21" s="63"/>
    </row>
    <row r="22" spans="1:16" s="35" customFormat="1" x14ac:dyDescent="0.8">
      <c r="A22" s="101">
        <v>4</v>
      </c>
      <c r="B22" s="14">
        <v>1</v>
      </c>
      <c r="C22" s="15" t="s">
        <v>8</v>
      </c>
      <c r="D22" s="16">
        <v>1255840</v>
      </c>
      <c r="E22" s="17">
        <v>156</v>
      </c>
      <c r="F22" s="17">
        <v>0</v>
      </c>
      <c r="G22" s="94">
        <f t="shared" si="0"/>
        <v>1569.8</v>
      </c>
      <c r="H22" s="24">
        <f t="shared" si="1"/>
        <v>1255.8400000000001</v>
      </c>
      <c r="I22" s="24">
        <f t="shared" si="2"/>
        <v>998.68049792531122</v>
      </c>
      <c r="J22" s="79">
        <f t="shared" si="3"/>
        <v>2254.5204979253112</v>
      </c>
      <c r="K22" s="34"/>
      <c r="L22" s="34"/>
      <c r="M22" s="34"/>
      <c r="N22" s="34"/>
      <c r="O22" s="61"/>
      <c r="P22" s="61"/>
    </row>
    <row r="23" spans="1:16" s="35" customFormat="1" x14ac:dyDescent="0.8">
      <c r="A23" s="101">
        <f>SUM(J22:J29)</f>
        <v>7150.8864011064998</v>
      </c>
      <c r="B23" s="14">
        <v>2</v>
      </c>
      <c r="C23" s="15" t="s">
        <v>17</v>
      </c>
      <c r="D23" s="16">
        <v>1154848</v>
      </c>
      <c r="E23" s="17">
        <v>39</v>
      </c>
      <c r="F23" s="17">
        <v>0</v>
      </c>
      <c r="G23" s="94">
        <f t="shared" si="0"/>
        <v>1443.56</v>
      </c>
      <c r="H23" s="24">
        <f t="shared" si="1"/>
        <v>1154.848</v>
      </c>
      <c r="I23" s="24">
        <f t="shared" si="2"/>
        <v>249.6701244813278</v>
      </c>
      <c r="J23" s="79">
        <f t="shared" si="3"/>
        <v>1404.5181244813277</v>
      </c>
      <c r="K23" s="34"/>
      <c r="L23" s="34"/>
      <c r="M23" s="34"/>
      <c r="N23" s="34"/>
      <c r="O23" s="61"/>
      <c r="P23" s="61"/>
    </row>
    <row r="24" spans="1:16" s="35" customFormat="1" x14ac:dyDescent="0.8">
      <c r="A24" s="101"/>
      <c r="B24" s="14">
        <v>3</v>
      </c>
      <c r="C24" s="15" t="s">
        <v>34</v>
      </c>
      <c r="D24" s="16">
        <v>645468</v>
      </c>
      <c r="E24" s="17">
        <v>5</v>
      </c>
      <c r="F24" s="17">
        <v>0</v>
      </c>
      <c r="G24" s="94">
        <f t="shared" si="0"/>
        <v>806.83500000000004</v>
      </c>
      <c r="H24" s="24">
        <f t="shared" si="1"/>
        <v>645.46800000000007</v>
      </c>
      <c r="I24" s="24">
        <f t="shared" si="2"/>
        <v>32.008990318118947</v>
      </c>
      <c r="J24" s="79">
        <f t="shared" si="3"/>
        <v>677.47699031811908</v>
      </c>
      <c r="K24" s="34"/>
      <c r="L24" s="34"/>
      <c r="M24" s="34"/>
      <c r="N24" s="34"/>
      <c r="O24" s="61"/>
      <c r="P24" s="61"/>
    </row>
    <row r="25" spans="1:16" s="35" customFormat="1" x14ac:dyDescent="0.8">
      <c r="A25" s="101"/>
      <c r="B25" s="14">
        <v>4</v>
      </c>
      <c r="C25" s="15" t="s">
        <v>35</v>
      </c>
      <c r="D25" s="16">
        <v>260421</v>
      </c>
      <c r="E25" s="17">
        <v>2</v>
      </c>
      <c r="F25" s="17">
        <v>0</v>
      </c>
      <c r="G25" s="94">
        <f t="shared" si="0"/>
        <v>325.52625</v>
      </c>
      <c r="H25" s="24">
        <f t="shared" si="1"/>
        <v>260.42099999999999</v>
      </c>
      <c r="I25" s="24">
        <f t="shared" si="2"/>
        <v>12.80359612724758</v>
      </c>
      <c r="J25" s="79">
        <v>400</v>
      </c>
      <c r="K25" s="34"/>
      <c r="L25" s="34"/>
      <c r="M25" s="34"/>
      <c r="N25" s="34"/>
      <c r="O25" s="61"/>
      <c r="P25" s="61"/>
    </row>
    <row r="26" spans="1:16" s="35" customFormat="1" x14ac:dyDescent="0.8">
      <c r="A26" s="101"/>
      <c r="B26" s="14">
        <v>5</v>
      </c>
      <c r="C26" s="15" t="s">
        <v>63</v>
      </c>
      <c r="D26" s="16">
        <v>818815</v>
      </c>
      <c r="E26" s="17">
        <v>4</v>
      </c>
      <c r="F26" s="17">
        <v>0</v>
      </c>
      <c r="G26" s="94">
        <f t="shared" si="0"/>
        <v>1023.51875</v>
      </c>
      <c r="H26" s="24">
        <f t="shared" si="1"/>
        <v>818.81500000000005</v>
      </c>
      <c r="I26" s="24">
        <f t="shared" si="2"/>
        <v>25.60719225449516</v>
      </c>
      <c r="J26" s="79">
        <f t="shared" si="3"/>
        <v>844.42219225449526</v>
      </c>
      <c r="K26" s="34"/>
      <c r="L26" s="34"/>
      <c r="M26" s="34"/>
      <c r="N26" s="34"/>
      <c r="O26" s="61"/>
      <c r="P26" s="61"/>
    </row>
    <row r="27" spans="1:16" s="115" customFormat="1" x14ac:dyDescent="0.8">
      <c r="A27" s="105"/>
      <c r="B27" s="106">
        <v>6</v>
      </c>
      <c r="C27" s="107" t="s">
        <v>80</v>
      </c>
      <c r="D27" s="108">
        <v>208912</v>
      </c>
      <c r="E27" s="109">
        <v>0</v>
      </c>
      <c r="F27" s="109">
        <v>0</v>
      </c>
      <c r="G27" s="110">
        <f t="shared" si="0"/>
        <v>261.14</v>
      </c>
      <c r="H27" s="111">
        <f t="shared" si="1"/>
        <v>208.91200000000001</v>
      </c>
      <c r="I27" s="111">
        <f t="shared" si="2"/>
        <v>0</v>
      </c>
      <c r="J27" s="112">
        <v>400</v>
      </c>
      <c r="K27" s="113"/>
      <c r="L27" s="113"/>
      <c r="M27" s="113"/>
      <c r="N27" s="113"/>
      <c r="O27" s="114"/>
      <c r="P27" s="114"/>
    </row>
    <row r="28" spans="1:16" s="115" customFormat="1" x14ac:dyDescent="0.8">
      <c r="A28" s="105"/>
      <c r="B28" s="106">
        <v>7</v>
      </c>
      <c r="C28" s="107" t="s">
        <v>81</v>
      </c>
      <c r="D28" s="108">
        <v>280246</v>
      </c>
      <c r="E28" s="109">
        <v>0</v>
      </c>
      <c r="F28" s="109">
        <v>0</v>
      </c>
      <c r="G28" s="110">
        <f t="shared" si="0"/>
        <v>350.3075</v>
      </c>
      <c r="H28" s="111">
        <f t="shared" si="1"/>
        <v>280.24600000000004</v>
      </c>
      <c r="I28" s="111">
        <f t="shared" si="2"/>
        <v>0</v>
      </c>
      <c r="J28" s="112">
        <v>400</v>
      </c>
      <c r="K28" s="113"/>
      <c r="L28" s="113"/>
      <c r="M28" s="113"/>
      <c r="N28" s="113"/>
      <c r="O28" s="114"/>
      <c r="P28" s="114"/>
    </row>
    <row r="29" spans="1:16" s="35" customFormat="1" x14ac:dyDescent="0.8">
      <c r="A29" s="101"/>
      <c r="B29" s="14">
        <v>8</v>
      </c>
      <c r="C29" s="15" t="s">
        <v>61</v>
      </c>
      <c r="D29" s="16">
        <v>757145</v>
      </c>
      <c r="E29" s="17">
        <v>2</v>
      </c>
      <c r="F29" s="17">
        <v>0</v>
      </c>
      <c r="G29" s="94">
        <f t="shared" si="0"/>
        <v>946.43124999999998</v>
      </c>
      <c r="H29" s="24">
        <f t="shared" si="1"/>
        <v>757.14499999999998</v>
      </c>
      <c r="I29" s="24">
        <f t="shared" si="2"/>
        <v>12.80359612724758</v>
      </c>
      <c r="J29" s="79">
        <f t="shared" si="3"/>
        <v>769.94859612724758</v>
      </c>
      <c r="K29" s="34"/>
      <c r="L29" s="34"/>
      <c r="M29" s="34"/>
      <c r="N29" s="34"/>
      <c r="O29" s="61"/>
      <c r="P29" s="61"/>
    </row>
    <row r="30" spans="1:16" s="43" customFormat="1" x14ac:dyDescent="0.8">
      <c r="A30" s="99">
        <v>5</v>
      </c>
      <c r="B30" s="38">
        <v>1</v>
      </c>
      <c r="C30" s="39" t="s">
        <v>16</v>
      </c>
      <c r="D30" s="40">
        <v>551466</v>
      </c>
      <c r="E30" s="41">
        <v>16</v>
      </c>
      <c r="F30" s="41">
        <v>0</v>
      </c>
      <c r="G30" s="95">
        <f t="shared" si="0"/>
        <v>689.33249999999998</v>
      </c>
      <c r="H30" s="42">
        <f t="shared" si="1"/>
        <v>551.46600000000001</v>
      </c>
      <c r="I30" s="42">
        <f t="shared" si="2"/>
        <v>102.42876901798064</v>
      </c>
      <c r="J30" s="85">
        <f t="shared" si="3"/>
        <v>653.89476901798071</v>
      </c>
      <c r="K30" s="26"/>
      <c r="L30" s="26"/>
      <c r="M30" s="26"/>
      <c r="N30" s="26"/>
      <c r="O30" s="62"/>
      <c r="P30" s="62"/>
    </row>
    <row r="31" spans="1:16" s="43" customFormat="1" x14ac:dyDescent="0.8">
      <c r="A31" s="99">
        <f>SUM(J30:J37)</f>
        <v>6024.9920567081608</v>
      </c>
      <c r="B31" s="38">
        <v>2</v>
      </c>
      <c r="C31" s="39" t="s">
        <v>20</v>
      </c>
      <c r="D31" s="40">
        <v>918542</v>
      </c>
      <c r="E31" s="41">
        <v>22</v>
      </c>
      <c r="F31" s="41">
        <v>0</v>
      </c>
      <c r="G31" s="95">
        <f t="shared" si="0"/>
        <v>1148.1775</v>
      </c>
      <c r="H31" s="42">
        <f t="shared" si="1"/>
        <v>918.54200000000003</v>
      </c>
      <c r="I31" s="42">
        <f t="shared" si="2"/>
        <v>140.83955739972336</v>
      </c>
      <c r="J31" s="85">
        <f t="shared" si="3"/>
        <v>1059.3815573997233</v>
      </c>
      <c r="K31" s="26"/>
      <c r="L31" s="26"/>
      <c r="M31" s="26"/>
      <c r="N31" s="26"/>
      <c r="O31" s="62"/>
      <c r="P31" s="62"/>
    </row>
    <row r="32" spans="1:16" s="43" customFormat="1" x14ac:dyDescent="0.8">
      <c r="A32" s="99"/>
      <c r="B32" s="38">
        <v>3</v>
      </c>
      <c r="C32" s="39" t="s">
        <v>22</v>
      </c>
      <c r="D32" s="40">
        <v>581334</v>
      </c>
      <c r="E32" s="41">
        <v>12</v>
      </c>
      <c r="F32" s="41">
        <v>0</v>
      </c>
      <c r="G32" s="95">
        <f t="shared" si="0"/>
        <v>726.66750000000002</v>
      </c>
      <c r="H32" s="42">
        <f t="shared" si="1"/>
        <v>581.33400000000006</v>
      </c>
      <c r="I32" s="42">
        <f t="shared" si="2"/>
        <v>76.821576763485481</v>
      </c>
      <c r="J32" s="85">
        <f t="shared" si="3"/>
        <v>658.15557676348556</v>
      </c>
      <c r="K32" s="26"/>
      <c r="L32" s="26"/>
      <c r="M32" s="26"/>
      <c r="N32" s="26"/>
      <c r="O32" s="62"/>
      <c r="P32" s="62"/>
    </row>
    <row r="33" spans="1:16" s="43" customFormat="1" x14ac:dyDescent="0.8">
      <c r="A33" s="99"/>
      <c r="B33" s="38">
        <v>4</v>
      </c>
      <c r="C33" s="39" t="s">
        <v>32</v>
      </c>
      <c r="D33" s="40">
        <v>873310</v>
      </c>
      <c r="E33" s="41">
        <v>7</v>
      </c>
      <c r="F33" s="41">
        <v>0</v>
      </c>
      <c r="G33" s="95">
        <f t="shared" si="0"/>
        <v>1091.6375</v>
      </c>
      <c r="H33" s="42">
        <f t="shared" si="1"/>
        <v>873.31000000000006</v>
      </c>
      <c r="I33" s="42">
        <f t="shared" si="2"/>
        <v>44.812586445366527</v>
      </c>
      <c r="J33" s="85">
        <f t="shared" si="3"/>
        <v>918.12258644536655</v>
      </c>
      <c r="K33" s="26"/>
      <c r="L33" s="26"/>
      <c r="M33" s="26"/>
      <c r="N33" s="26"/>
      <c r="O33" s="62"/>
      <c r="P33" s="62"/>
    </row>
    <row r="34" spans="1:16" s="43" customFormat="1" x14ac:dyDescent="0.8">
      <c r="A34" s="99"/>
      <c r="B34" s="38">
        <v>5</v>
      </c>
      <c r="C34" s="39" t="s">
        <v>50</v>
      </c>
      <c r="D34" s="40">
        <v>193548</v>
      </c>
      <c r="E34" s="41">
        <v>1</v>
      </c>
      <c r="F34" s="41">
        <v>0</v>
      </c>
      <c r="G34" s="95">
        <f t="shared" si="0"/>
        <v>241.935</v>
      </c>
      <c r="H34" s="42">
        <f t="shared" si="1"/>
        <v>193.548</v>
      </c>
      <c r="I34" s="42">
        <f t="shared" si="2"/>
        <v>6.4017980636237901</v>
      </c>
      <c r="J34" s="85">
        <v>400</v>
      </c>
      <c r="K34" s="26"/>
      <c r="L34" s="26"/>
      <c r="M34" s="26"/>
      <c r="N34" s="26"/>
      <c r="O34" s="62"/>
      <c r="P34" s="62"/>
    </row>
    <row r="35" spans="1:16" s="43" customFormat="1" x14ac:dyDescent="0.8">
      <c r="A35" s="99"/>
      <c r="B35" s="38">
        <v>6</v>
      </c>
      <c r="C35" s="39" t="s">
        <v>67</v>
      </c>
      <c r="D35" s="40">
        <v>484743</v>
      </c>
      <c r="E35" s="41">
        <v>2</v>
      </c>
      <c r="F35" s="41">
        <v>0</v>
      </c>
      <c r="G35" s="95">
        <f t="shared" si="0"/>
        <v>605.92875000000004</v>
      </c>
      <c r="H35" s="42">
        <f t="shared" si="1"/>
        <v>484.74300000000005</v>
      </c>
      <c r="I35" s="42">
        <f t="shared" si="2"/>
        <v>12.80359612724758</v>
      </c>
      <c r="J35" s="85">
        <f t="shared" si="3"/>
        <v>497.54659612724765</v>
      </c>
      <c r="K35" s="26"/>
      <c r="L35" s="26"/>
      <c r="M35" s="26"/>
      <c r="N35" s="26"/>
      <c r="O35" s="62"/>
      <c r="P35" s="62"/>
    </row>
    <row r="36" spans="1:16" s="43" customFormat="1" x14ac:dyDescent="0.8">
      <c r="A36" s="99"/>
      <c r="B36" s="38">
        <v>7</v>
      </c>
      <c r="C36" s="39" t="s">
        <v>43</v>
      </c>
      <c r="D36" s="40">
        <v>847526</v>
      </c>
      <c r="E36" s="41">
        <v>6</v>
      </c>
      <c r="F36" s="41">
        <v>0</v>
      </c>
      <c r="G36" s="95">
        <f t="shared" si="0"/>
        <v>1059.4075</v>
      </c>
      <c r="H36" s="42">
        <f t="shared" si="1"/>
        <v>847.52600000000007</v>
      </c>
      <c r="I36" s="42">
        <f t="shared" si="2"/>
        <v>38.410788381742741</v>
      </c>
      <c r="J36" s="85">
        <f t="shared" si="3"/>
        <v>885.93678838174276</v>
      </c>
      <c r="K36" s="26"/>
      <c r="L36" s="26"/>
      <c r="M36" s="26"/>
      <c r="N36" s="26"/>
      <c r="O36" s="62"/>
      <c r="P36" s="62"/>
    </row>
    <row r="37" spans="1:16" s="43" customFormat="1" x14ac:dyDescent="0.8">
      <c r="A37" s="99"/>
      <c r="B37" s="38">
        <v>8</v>
      </c>
      <c r="C37" s="39" t="s">
        <v>27</v>
      </c>
      <c r="D37" s="40">
        <v>894338</v>
      </c>
      <c r="E37" s="41">
        <v>9</v>
      </c>
      <c r="F37" s="41">
        <v>0</v>
      </c>
      <c r="G37" s="95">
        <f t="shared" si="0"/>
        <v>1117.9224999999999</v>
      </c>
      <c r="H37" s="42">
        <f t="shared" si="1"/>
        <v>894.33799999999997</v>
      </c>
      <c r="I37" s="42">
        <f t="shared" si="2"/>
        <v>57.616182572614107</v>
      </c>
      <c r="J37" s="85">
        <f t="shared" si="3"/>
        <v>951.95418257261406</v>
      </c>
      <c r="K37" s="26"/>
      <c r="L37" s="26"/>
      <c r="M37" s="26"/>
      <c r="N37" s="26"/>
      <c r="O37" s="62"/>
      <c r="P37" s="62"/>
    </row>
    <row r="38" spans="1:16" s="37" customFormat="1" x14ac:dyDescent="0.8">
      <c r="A38" s="100">
        <v>6</v>
      </c>
      <c r="B38" s="1">
        <v>1</v>
      </c>
      <c r="C38" s="5" t="s">
        <v>10</v>
      </c>
      <c r="D38" s="6">
        <v>1335742</v>
      </c>
      <c r="E38" s="7">
        <v>111</v>
      </c>
      <c r="F38" s="7">
        <v>0</v>
      </c>
      <c r="G38" s="91">
        <f t="shared" si="0"/>
        <v>1669.6775</v>
      </c>
      <c r="H38" s="22">
        <f t="shared" si="1"/>
        <v>1335.7420000000002</v>
      </c>
      <c r="I38" s="22">
        <f t="shared" si="2"/>
        <v>710.59958506224064</v>
      </c>
      <c r="J38" s="82">
        <f t="shared" si="3"/>
        <v>2046.3415850622409</v>
      </c>
      <c r="K38" s="36"/>
      <c r="L38" s="36"/>
      <c r="M38" s="36"/>
      <c r="N38" s="36"/>
      <c r="O38" s="59"/>
      <c r="P38" s="59"/>
    </row>
    <row r="39" spans="1:16" s="37" customFormat="1" x14ac:dyDescent="0.8">
      <c r="A39" s="100">
        <f>SUM(J38:J45)</f>
        <v>7899.5073236514518</v>
      </c>
      <c r="B39" s="1">
        <v>2</v>
      </c>
      <c r="C39" s="5" t="s">
        <v>12</v>
      </c>
      <c r="D39" s="6">
        <v>1546873</v>
      </c>
      <c r="E39" s="7">
        <v>91</v>
      </c>
      <c r="F39" s="7">
        <f>3+1</f>
        <v>4</v>
      </c>
      <c r="G39" s="91">
        <f t="shared" si="0"/>
        <v>1933.5912499999999</v>
      </c>
      <c r="H39" s="22">
        <f t="shared" si="1"/>
        <v>1546.873</v>
      </c>
      <c r="I39" s="22">
        <f t="shared" si="2"/>
        <v>582.56362378976485</v>
      </c>
      <c r="J39" s="82">
        <f t="shared" si="3"/>
        <v>2129.4366237897648</v>
      </c>
      <c r="K39" s="36"/>
      <c r="L39" s="36"/>
      <c r="M39" s="36"/>
      <c r="N39" s="36"/>
      <c r="O39" s="59"/>
      <c r="P39" s="59"/>
    </row>
    <row r="40" spans="1:16" s="37" customFormat="1" x14ac:dyDescent="0.8">
      <c r="A40" s="100"/>
      <c r="B40" s="1">
        <v>3</v>
      </c>
      <c r="C40" s="5" t="s">
        <v>21</v>
      </c>
      <c r="D40" s="6">
        <v>717561</v>
      </c>
      <c r="E40" s="7">
        <v>17</v>
      </c>
      <c r="F40" s="7">
        <v>0</v>
      </c>
      <c r="G40" s="91">
        <f t="shared" si="0"/>
        <v>896.95124999999996</v>
      </c>
      <c r="H40" s="22">
        <f t="shared" si="1"/>
        <v>717.56100000000004</v>
      </c>
      <c r="I40" s="22">
        <f t="shared" si="2"/>
        <v>108.83056708160443</v>
      </c>
      <c r="J40" s="82">
        <f t="shared" si="3"/>
        <v>826.39156708160442</v>
      </c>
      <c r="K40" s="36"/>
      <c r="L40" s="36"/>
      <c r="M40" s="36"/>
      <c r="N40" s="36"/>
      <c r="O40" s="59"/>
      <c r="P40" s="59"/>
    </row>
    <row r="41" spans="1:16" s="37" customFormat="1" x14ac:dyDescent="0.8">
      <c r="A41" s="100"/>
      <c r="B41" s="1">
        <v>4</v>
      </c>
      <c r="C41" s="5" t="s">
        <v>23</v>
      </c>
      <c r="D41" s="6">
        <v>565198</v>
      </c>
      <c r="E41" s="7">
        <v>10</v>
      </c>
      <c r="F41" s="7">
        <v>0</v>
      </c>
      <c r="G41" s="91">
        <f t="shared" si="0"/>
        <v>706.49749999999995</v>
      </c>
      <c r="H41" s="22">
        <f t="shared" si="1"/>
        <v>565.19799999999998</v>
      </c>
      <c r="I41" s="22">
        <f t="shared" si="2"/>
        <v>64.017980636237894</v>
      </c>
      <c r="J41" s="82">
        <f t="shared" si="3"/>
        <v>629.21598063623787</v>
      </c>
      <c r="K41" s="36"/>
      <c r="L41" s="36"/>
      <c r="M41" s="36"/>
      <c r="N41" s="36"/>
      <c r="O41" s="59"/>
      <c r="P41" s="59"/>
    </row>
    <row r="42" spans="1:16" s="37" customFormat="1" x14ac:dyDescent="0.8">
      <c r="A42" s="100"/>
      <c r="B42" s="1">
        <v>5</v>
      </c>
      <c r="C42" s="5" t="s">
        <v>31</v>
      </c>
      <c r="D42" s="6">
        <v>729035</v>
      </c>
      <c r="E42" s="7">
        <v>6</v>
      </c>
      <c r="F42" s="7">
        <v>0</v>
      </c>
      <c r="G42" s="91">
        <f t="shared" si="0"/>
        <v>911.29375000000005</v>
      </c>
      <c r="H42" s="22">
        <f t="shared" si="1"/>
        <v>729.03500000000008</v>
      </c>
      <c r="I42" s="22">
        <f t="shared" si="2"/>
        <v>38.410788381742741</v>
      </c>
      <c r="J42" s="82">
        <f t="shared" si="3"/>
        <v>767.44578838174277</v>
      </c>
      <c r="K42" s="36"/>
      <c r="L42" s="36"/>
      <c r="M42" s="36"/>
      <c r="N42" s="36"/>
      <c r="O42" s="59"/>
      <c r="P42" s="59"/>
    </row>
    <row r="43" spans="1:16" s="37" customFormat="1" x14ac:dyDescent="0.8">
      <c r="A43" s="100"/>
      <c r="B43" s="1">
        <v>6</v>
      </c>
      <c r="C43" s="5" t="s">
        <v>46</v>
      </c>
      <c r="D43" s="6">
        <v>537097</v>
      </c>
      <c r="E43" s="7">
        <v>3</v>
      </c>
      <c r="F43" s="7">
        <v>0</v>
      </c>
      <c r="G43" s="91">
        <f t="shared" si="0"/>
        <v>671.37125000000003</v>
      </c>
      <c r="H43" s="22">
        <f t="shared" si="1"/>
        <v>537.09700000000009</v>
      </c>
      <c r="I43" s="22">
        <f t="shared" si="2"/>
        <v>19.20539419087137</v>
      </c>
      <c r="J43" s="82">
        <f t="shared" si="3"/>
        <v>556.3023941908715</v>
      </c>
      <c r="K43" s="36"/>
      <c r="L43" s="36"/>
      <c r="M43" s="36"/>
      <c r="N43" s="36"/>
      <c r="O43" s="59"/>
      <c r="P43" s="59"/>
    </row>
    <row r="44" spans="1:16" s="115" customFormat="1" x14ac:dyDescent="0.8">
      <c r="A44" s="105"/>
      <c r="B44" s="106">
        <v>7</v>
      </c>
      <c r="C44" s="107" t="s">
        <v>74</v>
      </c>
      <c r="D44" s="108">
        <v>229936</v>
      </c>
      <c r="E44" s="109">
        <v>0</v>
      </c>
      <c r="F44" s="109">
        <v>0</v>
      </c>
      <c r="G44" s="110">
        <f t="shared" si="0"/>
        <v>287.42</v>
      </c>
      <c r="H44" s="111">
        <f t="shared" si="1"/>
        <v>229.93600000000004</v>
      </c>
      <c r="I44" s="111">
        <f t="shared" si="2"/>
        <v>0</v>
      </c>
      <c r="J44" s="112">
        <v>400</v>
      </c>
      <c r="K44" s="113"/>
      <c r="L44" s="113"/>
      <c r="M44" s="113"/>
      <c r="N44" s="113"/>
      <c r="O44" s="114"/>
      <c r="P44" s="114"/>
    </row>
    <row r="45" spans="1:16" s="37" customFormat="1" x14ac:dyDescent="0.8">
      <c r="A45" s="100"/>
      <c r="B45" s="1">
        <v>8</v>
      </c>
      <c r="C45" s="5" t="s">
        <v>29</v>
      </c>
      <c r="D45" s="6">
        <v>493159</v>
      </c>
      <c r="E45" s="7">
        <v>8</v>
      </c>
      <c r="F45" s="7">
        <v>0</v>
      </c>
      <c r="G45" s="91">
        <f t="shared" si="0"/>
        <v>616.44875000000002</v>
      </c>
      <c r="H45" s="22">
        <f t="shared" si="1"/>
        <v>493.15900000000005</v>
      </c>
      <c r="I45" s="22">
        <f t="shared" si="2"/>
        <v>51.214384508990321</v>
      </c>
      <c r="J45" s="82">
        <f t="shared" si="3"/>
        <v>544.3733845089904</v>
      </c>
      <c r="K45" s="36"/>
      <c r="L45" s="36"/>
      <c r="M45" s="36"/>
      <c r="N45" s="36"/>
      <c r="O45" s="59"/>
      <c r="P45" s="59"/>
    </row>
    <row r="46" spans="1:16" s="33" customFormat="1" x14ac:dyDescent="0.8">
      <c r="A46" s="98">
        <v>7</v>
      </c>
      <c r="B46" s="18">
        <v>1</v>
      </c>
      <c r="C46" s="19" t="s">
        <v>58</v>
      </c>
      <c r="D46" s="20">
        <v>984381</v>
      </c>
      <c r="E46" s="21">
        <v>3</v>
      </c>
      <c r="F46" s="21">
        <v>0</v>
      </c>
      <c r="G46" s="93">
        <f t="shared" si="0"/>
        <v>1230.4762499999999</v>
      </c>
      <c r="H46" s="25">
        <f t="shared" si="1"/>
        <v>984.38099999999997</v>
      </c>
      <c r="I46" s="25">
        <f t="shared" si="2"/>
        <v>19.20539419087137</v>
      </c>
      <c r="J46" s="84">
        <f t="shared" si="3"/>
        <v>1003.5863941908714</v>
      </c>
      <c r="K46" s="32"/>
      <c r="L46" s="32"/>
      <c r="M46" s="32"/>
      <c r="N46" s="32"/>
      <c r="O46" s="63"/>
      <c r="P46" s="63"/>
    </row>
    <row r="47" spans="1:16" s="33" customFormat="1" x14ac:dyDescent="0.8">
      <c r="A47" s="98">
        <f>SUM(J46:J49)</f>
        <v>5141.0543748271084</v>
      </c>
      <c r="B47" s="18">
        <v>2</v>
      </c>
      <c r="C47" s="19" t="s">
        <v>64</v>
      </c>
      <c r="D47" s="20">
        <v>1306210</v>
      </c>
      <c r="E47" s="21">
        <v>3</v>
      </c>
      <c r="F47" s="21">
        <v>0</v>
      </c>
      <c r="G47" s="93">
        <f t="shared" si="0"/>
        <v>1632.7625</v>
      </c>
      <c r="H47" s="25">
        <f t="shared" si="1"/>
        <v>1306.21</v>
      </c>
      <c r="I47" s="25">
        <f t="shared" si="2"/>
        <v>19.20539419087137</v>
      </c>
      <c r="J47" s="84">
        <f t="shared" si="3"/>
        <v>1325.4153941908714</v>
      </c>
      <c r="K47" s="32"/>
      <c r="L47" s="32"/>
      <c r="M47" s="32"/>
      <c r="N47" s="32"/>
      <c r="O47" s="63"/>
      <c r="P47" s="63"/>
    </row>
    <row r="48" spans="1:16" s="33" customFormat="1" x14ac:dyDescent="0.8">
      <c r="A48" s="98"/>
      <c r="B48" s="18">
        <v>3</v>
      </c>
      <c r="C48" s="19" t="s">
        <v>66</v>
      </c>
      <c r="D48" s="20">
        <v>1804384</v>
      </c>
      <c r="E48" s="21">
        <v>6</v>
      </c>
      <c r="F48" s="21">
        <v>0</v>
      </c>
      <c r="G48" s="93">
        <f t="shared" si="0"/>
        <v>2255.48</v>
      </c>
      <c r="H48" s="25">
        <f t="shared" si="1"/>
        <v>1804.384</v>
      </c>
      <c r="I48" s="25">
        <f t="shared" si="2"/>
        <v>38.410788381742741</v>
      </c>
      <c r="J48" s="84">
        <f t="shared" si="3"/>
        <v>1842.7947883817428</v>
      </c>
      <c r="K48" s="32"/>
      <c r="L48" s="32"/>
      <c r="M48" s="32"/>
      <c r="N48" s="32"/>
      <c r="O48" s="63"/>
      <c r="P48" s="63"/>
    </row>
    <row r="49" spans="1:16" s="33" customFormat="1" x14ac:dyDescent="0.8">
      <c r="A49" s="98"/>
      <c r="B49" s="18">
        <v>4</v>
      </c>
      <c r="C49" s="19" t="s">
        <v>70</v>
      </c>
      <c r="D49" s="20">
        <v>962856</v>
      </c>
      <c r="E49" s="21">
        <v>1</v>
      </c>
      <c r="F49" s="21">
        <v>0</v>
      </c>
      <c r="G49" s="93">
        <f t="shared" si="0"/>
        <v>1203.57</v>
      </c>
      <c r="H49" s="25">
        <f t="shared" si="1"/>
        <v>962.85599999999999</v>
      </c>
      <c r="I49" s="25">
        <f t="shared" si="2"/>
        <v>6.4017980636237901</v>
      </c>
      <c r="J49" s="84">
        <f t="shared" si="3"/>
        <v>969.2577980636238</v>
      </c>
      <c r="K49" s="32"/>
      <c r="L49" s="32"/>
      <c r="M49" s="32"/>
      <c r="N49" s="32"/>
      <c r="O49" s="63"/>
      <c r="P49" s="63"/>
    </row>
    <row r="50" spans="1:16" s="31" customFormat="1" x14ac:dyDescent="0.8">
      <c r="A50" s="102">
        <v>8</v>
      </c>
      <c r="B50" s="10">
        <v>1</v>
      </c>
      <c r="C50" s="11" t="s">
        <v>33</v>
      </c>
      <c r="D50" s="12">
        <v>512449</v>
      </c>
      <c r="E50" s="13">
        <v>4</v>
      </c>
      <c r="F50" s="13">
        <v>0</v>
      </c>
      <c r="G50" s="92">
        <f t="shared" si="0"/>
        <v>640.56124999999997</v>
      </c>
      <c r="H50" s="23">
        <f t="shared" si="1"/>
        <v>512.44899999999996</v>
      </c>
      <c r="I50" s="23">
        <f t="shared" si="2"/>
        <v>25.60719225449516</v>
      </c>
      <c r="J50" s="83">
        <f t="shared" si="3"/>
        <v>538.05619225449516</v>
      </c>
      <c r="K50" s="30"/>
      <c r="L50" s="30"/>
      <c r="M50" s="30"/>
      <c r="N50" s="30"/>
      <c r="O50" s="60"/>
      <c r="P50" s="60"/>
    </row>
    <row r="51" spans="1:16" s="31" customFormat="1" x14ac:dyDescent="0.8">
      <c r="A51" s="102">
        <f>SUM(J50:J56)</f>
        <v>5713.6291535269711</v>
      </c>
      <c r="B51" s="10">
        <v>2</v>
      </c>
      <c r="C51" s="11" t="s">
        <v>45</v>
      </c>
      <c r="D51" s="12">
        <v>522207</v>
      </c>
      <c r="E51" s="13">
        <v>3</v>
      </c>
      <c r="F51" s="13">
        <v>0</v>
      </c>
      <c r="G51" s="92">
        <f t="shared" si="0"/>
        <v>652.75874999999996</v>
      </c>
      <c r="H51" s="23">
        <f t="shared" si="1"/>
        <v>522.20699999999999</v>
      </c>
      <c r="I51" s="23">
        <f t="shared" si="2"/>
        <v>19.20539419087137</v>
      </c>
      <c r="J51" s="83">
        <f t="shared" si="3"/>
        <v>541.4123941908714</v>
      </c>
      <c r="K51" s="30"/>
      <c r="L51" s="30"/>
      <c r="M51" s="30"/>
      <c r="N51" s="30"/>
      <c r="O51" s="60"/>
      <c r="P51" s="60"/>
    </row>
    <row r="52" spans="1:16" s="31" customFormat="1" x14ac:dyDescent="0.8">
      <c r="A52" s="102"/>
      <c r="B52" s="10">
        <v>3</v>
      </c>
      <c r="C52" s="11" t="s">
        <v>57</v>
      </c>
      <c r="D52" s="12">
        <v>642862</v>
      </c>
      <c r="E52" s="13">
        <v>5</v>
      </c>
      <c r="F52" s="13">
        <v>0</v>
      </c>
      <c r="G52" s="92">
        <f t="shared" si="0"/>
        <v>803.57749999999999</v>
      </c>
      <c r="H52" s="23">
        <f t="shared" si="1"/>
        <v>642.86200000000008</v>
      </c>
      <c r="I52" s="23">
        <f t="shared" si="2"/>
        <v>32.008990318118947</v>
      </c>
      <c r="J52" s="83">
        <f t="shared" si="3"/>
        <v>674.87099031811908</v>
      </c>
      <c r="K52" s="30"/>
      <c r="L52" s="30"/>
      <c r="M52" s="30"/>
      <c r="N52" s="30"/>
      <c r="O52" s="60"/>
      <c r="P52" s="60"/>
    </row>
    <row r="53" spans="1:16" s="115" customFormat="1" x14ac:dyDescent="0.8">
      <c r="A53" s="105"/>
      <c r="B53" s="106">
        <v>4</v>
      </c>
      <c r="C53" s="107" t="s">
        <v>76</v>
      </c>
      <c r="D53" s="108">
        <v>424016</v>
      </c>
      <c r="E53" s="109">
        <v>0</v>
      </c>
      <c r="F53" s="109">
        <v>0</v>
      </c>
      <c r="G53" s="110">
        <f t="shared" si="0"/>
        <v>530.02</v>
      </c>
      <c r="H53" s="111">
        <f t="shared" si="1"/>
        <v>424.01600000000002</v>
      </c>
      <c r="I53" s="111">
        <f t="shared" si="2"/>
        <v>0</v>
      </c>
      <c r="J53" s="112">
        <f t="shared" si="3"/>
        <v>424.01600000000002</v>
      </c>
      <c r="K53" s="113"/>
      <c r="L53" s="113"/>
      <c r="M53" s="113"/>
      <c r="N53" s="113"/>
      <c r="O53" s="114"/>
      <c r="P53" s="114"/>
    </row>
    <row r="54" spans="1:16" s="31" customFormat="1" x14ac:dyDescent="0.8">
      <c r="A54" s="102"/>
      <c r="B54" s="10">
        <v>5</v>
      </c>
      <c r="C54" s="11" t="s">
        <v>69</v>
      </c>
      <c r="D54" s="12">
        <v>718961</v>
      </c>
      <c r="E54" s="13">
        <v>2</v>
      </c>
      <c r="F54" s="13">
        <v>0</v>
      </c>
      <c r="G54" s="92">
        <f t="shared" si="0"/>
        <v>898.70124999999996</v>
      </c>
      <c r="H54" s="23">
        <f t="shared" si="1"/>
        <v>718.96100000000001</v>
      </c>
      <c r="I54" s="23">
        <f t="shared" si="2"/>
        <v>12.80359612724758</v>
      </c>
      <c r="J54" s="83">
        <f t="shared" si="3"/>
        <v>731.76459612724761</v>
      </c>
      <c r="K54" s="30"/>
      <c r="L54" s="30"/>
      <c r="M54" s="30"/>
      <c r="N54" s="30"/>
      <c r="O54" s="60"/>
      <c r="P54" s="60"/>
    </row>
    <row r="55" spans="1:16" s="31" customFormat="1" x14ac:dyDescent="0.8">
      <c r="A55" s="102"/>
      <c r="B55" s="10">
        <v>6</v>
      </c>
      <c r="C55" s="11" t="s">
        <v>71</v>
      </c>
      <c r="D55" s="12">
        <v>1152835</v>
      </c>
      <c r="E55" s="13">
        <v>1</v>
      </c>
      <c r="F55" s="13">
        <v>0</v>
      </c>
      <c r="G55" s="92">
        <f t="shared" si="0"/>
        <v>1441.04375</v>
      </c>
      <c r="H55" s="23">
        <f t="shared" si="1"/>
        <v>1152.835</v>
      </c>
      <c r="I55" s="23">
        <f t="shared" si="2"/>
        <v>6.4017980636237901</v>
      </c>
      <c r="J55" s="83">
        <f t="shared" si="3"/>
        <v>1159.2367980636238</v>
      </c>
      <c r="K55" s="30"/>
      <c r="L55" s="30"/>
      <c r="M55" s="30"/>
      <c r="N55" s="30"/>
      <c r="O55" s="60"/>
      <c r="P55" s="60"/>
    </row>
    <row r="56" spans="1:16" s="31" customFormat="1" x14ac:dyDescent="0.8">
      <c r="A56" s="102"/>
      <c r="B56" s="10">
        <v>7</v>
      </c>
      <c r="C56" s="11" t="s">
        <v>51</v>
      </c>
      <c r="D56" s="12">
        <v>1586656</v>
      </c>
      <c r="E56" s="13">
        <v>9</v>
      </c>
      <c r="F56" s="13">
        <v>0</v>
      </c>
      <c r="G56" s="92">
        <f t="shared" si="0"/>
        <v>1983.32</v>
      </c>
      <c r="H56" s="23">
        <f t="shared" si="1"/>
        <v>1586.6559999999999</v>
      </c>
      <c r="I56" s="23">
        <f t="shared" si="2"/>
        <v>57.616182572614107</v>
      </c>
      <c r="J56" s="83">
        <f t="shared" si="3"/>
        <v>1644.2721825726142</v>
      </c>
      <c r="K56" s="30"/>
      <c r="L56" s="30"/>
      <c r="M56" s="30"/>
      <c r="N56" s="30"/>
      <c r="O56" s="60"/>
      <c r="P56" s="60"/>
    </row>
    <row r="57" spans="1:16" s="35" customFormat="1" x14ac:dyDescent="0.8">
      <c r="A57" s="101">
        <v>9</v>
      </c>
      <c r="B57" s="14">
        <v>1</v>
      </c>
      <c r="C57" s="15" t="s">
        <v>62</v>
      </c>
      <c r="D57" s="16">
        <v>1138067</v>
      </c>
      <c r="E57" s="17">
        <v>3</v>
      </c>
      <c r="F57" s="17">
        <v>0</v>
      </c>
      <c r="G57" s="94">
        <f t="shared" si="0"/>
        <v>1422.58375</v>
      </c>
      <c r="H57" s="24">
        <f t="shared" si="1"/>
        <v>1138.067</v>
      </c>
      <c r="I57" s="24">
        <f t="shared" si="2"/>
        <v>19.20539419087137</v>
      </c>
      <c r="J57" s="79">
        <f t="shared" si="3"/>
        <v>1157.2723941908714</v>
      </c>
      <c r="K57" s="34"/>
      <c r="L57" s="34"/>
      <c r="M57" s="34"/>
      <c r="N57" s="34"/>
      <c r="O57" s="61"/>
      <c r="P57" s="61"/>
    </row>
    <row r="58" spans="1:16" s="35" customFormat="1" x14ac:dyDescent="0.8">
      <c r="A58" s="101">
        <f>SUM(J57:J60)</f>
        <v>7053.649316735824</v>
      </c>
      <c r="B58" s="14">
        <v>2</v>
      </c>
      <c r="C58" s="15" t="s">
        <v>40</v>
      </c>
      <c r="D58" s="16">
        <v>2647663</v>
      </c>
      <c r="E58" s="17">
        <v>18</v>
      </c>
      <c r="F58" s="17">
        <v>0</v>
      </c>
      <c r="G58" s="94">
        <f t="shared" si="0"/>
        <v>3309.5787500000001</v>
      </c>
      <c r="H58" s="24">
        <f t="shared" si="1"/>
        <v>2647.6630000000005</v>
      </c>
      <c r="I58" s="24">
        <f t="shared" si="2"/>
        <v>115.23236514522821</v>
      </c>
      <c r="J58" s="79">
        <f t="shared" si="3"/>
        <v>2762.8953651452289</v>
      </c>
      <c r="K58" s="34"/>
      <c r="L58" s="34"/>
      <c r="M58" s="34"/>
      <c r="N58" s="34"/>
      <c r="O58" s="61"/>
      <c r="P58" s="61"/>
    </row>
    <row r="59" spans="1:16" s="35" customFormat="1" x14ac:dyDescent="0.8">
      <c r="A59" s="101"/>
      <c r="B59" s="14">
        <v>3</v>
      </c>
      <c r="C59" s="15" t="s">
        <v>37</v>
      </c>
      <c r="D59" s="16">
        <v>1595299</v>
      </c>
      <c r="E59" s="17">
        <v>13</v>
      </c>
      <c r="F59" s="17">
        <v>0</v>
      </c>
      <c r="G59" s="94">
        <f t="shared" si="0"/>
        <v>1994.12375</v>
      </c>
      <c r="H59" s="24">
        <f t="shared" si="1"/>
        <v>1595.299</v>
      </c>
      <c r="I59" s="24">
        <f t="shared" si="2"/>
        <v>83.223374827109268</v>
      </c>
      <c r="J59" s="79">
        <f t="shared" si="3"/>
        <v>1678.5223748271092</v>
      </c>
      <c r="K59" s="34"/>
      <c r="L59" s="34"/>
      <c r="M59" s="34"/>
      <c r="N59" s="34"/>
      <c r="O59" s="61"/>
      <c r="P59" s="61"/>
    </row>
    <row r="60" spans="1:16" s="35" customFormat="1" x14ac:dyDescent="0.8">
      <c r="A60" s="101"/>
      <c r="B60" s="14">
        <v>4</v>
      </c>
      <c r="C60" s="15" t="s">
        <v>42</v>
      </c>
      <c r="D60" s="16">
        <v>1397343</v>
      </c>
      <c r="E60" s="17">
        <v>9</v>
      </c>
      <c r="F60" s="17">
        <v>0</v>
      </c>
      <c r="G60" s="94">
        <f t="shared" si="0"/>
        <v>1746.67875</v>
      </c>
      <c r="H60" s="24">
        <f t="shared" si="1"/>
        <v>1397.3430000000001</v>
      </c>
      <c r="I60" s="24">
        <f t="shared" si="2"/>
        <v>57.616182572614107</v>
      </c>
      <c r="J60" s="79">
        <f t="shared" si="3"/>
        <v>1454.9591825726143</v>
      </c>
      <c r="K60" s="126"/>
      <c r="L60" s="34"/>
      <c r="M60" s="34"/>
      <c r="N60" s="34"/>
      <c r="O60" s="61"/>
      <c r="P60" s="61"/>
    </row>
    <row r="61" spans="1:16" x14ac:dyDescent="0.8">
      <c r="A61" s="100">
        <v>10</v>
      </c>
      <c r="B61" s="1">
        <v>1</v>
      </c>
      <c r="C61" s="5" t="s">
        <v>26</v>
      </c>
      <c r="D61" s="6">
        <v>352727</v>
      </c>
      <c r="E61" s="7">
        <v>4</v>
      </c>
      <c r="F61" s="7">
        <v>0</v>
      </c>
      <c r="G61" s="91">
        <f t="shared" si="0"/>
        <v>440.90875</v>
      </c>
      <c r="H61" s="22">
        <f t="shared" si="1"/>
        <v>352.72700000000003</v>
      </c>
      <c r="I61" s="22">
        <f t="shared" si="2"/>
        <v>25.60719225449516</v>
      </c>
      <c r="J61" s="82">
        <v>400</v>
      </c>
      <c r="K61" s="36"/>
      <c r="L61" s="36"/>
      <c r="M61" s="36"/>
      <c r="N61" s="36"/>
      <c r="O61" s="59"/>
      <c r="P61" s="59"/>
    </row>
    <row r="62" spans="1:16" x14ac:dyDescent="0.8">
      <c r="A62" s="100">
        <f>SUM(J61:J65)</f>
        <v>4840.9371535269711</v>
      </c>
      <c r="B62" s="1">
        <v>2</v>
      </c>
      <c r="C62" s="5" t="s">
        <v>47</v>
      </c>
      <c r="D62" s="6">
        <v>1472934</v>
      </c>
      <c r="E62" s="7">
        <v>8</v>
      </c>
      <c r="F62" s="7">
        <v>0</v>
      </c>
      <c r="G62" s="91">
        <f t="shared" si="0"/>
        <v>1841.1675</v>
      </c>
      <c r="H62" s="22">
        <f t="shared" si="1"/>
        <v>1472.9340000000002</v>
      </c>
      <c r="I62" s="22">
        <f t="shared" si="2"/>
        <v>51.214384508990321</v>
      </c>
      <c r="J62" s="82">
        <f t="shared" si="3"/>
        <v>1524.1483845089906</v>
      </c>
      <c r="K62" s="36"/>
      <c r="L62" s="36"/>
      <c r="M62" s="36"/>
      <c r="N62" s="36"/>
      <c r="O62" s="59"/>
      <c r="P62" s="59"/>
    </row>
    <row r="63" spans="1:16" x14ac:dyDescent="0.8">
      <c r="A63" s="100"/>
      <c r="B63" s="1">
        <v>3</v>
      </c>
      <c r="C63" s="5" t="s">
        <v>68</v>
      </c>
      <c r="D63" s="6">
        <v>538013</v>
      </c>
      <c r="E63" s="7">
        <v>1</v>
      </c>
      <c r="F63" s="7">
        <v>0</v>
      </c>
      <c r="G63" s="91">
        <f t="shared" si="0"/>
        <v>672.51625000000001</v>
      </c>
      <c r="H63" s="22">
        <f t="shared" si="1"/>
        <v>538.01300000000003</v>
      </c>
      <c r="I63" s="22">
        <f t="shared" si="2"/>
        <v>6.4017980636237901</v>
      </c>
      <c r="J63" s="82">
        <f t="shared" si="3"/>
        <v>544.41479806362383</v>
      </c>
      <c r="K63" s="64"/>
      <c r="L63" s="36"/>
      <c r="M63" s="36"/>
      <c r="N63" s="36"/>
      <c r="O63" s="59"/>
      <c r="P63" s="59"/>
    </row>
    <row r="64" spans="1:16" x14ac:dyDescent="0.8">
      <c r="A64" s="100"/>
      <c r="B64" s="1">
        <v>4</v>
      </c>
      <c r="C64" s="5" t="s">
        <v>38</v>
      </c>
      <c r="D64" s="6">
        <v>1876347</v>
      </c>
      <c r="E64" s="7">
        <v>15</v>
      </c>
      <c r="F64" s="7">
        <v>0</v>
      </c>
      <c r="G64" s="91">
        <f t="shared" si="0"/>
        <v>2345.4337500000001</v>
      </c>
      <c r="H64" s="22">
        <f t="shared" si="1"/>
        <v>1876.3470000000002</v>
      </c>
      <c r="I64" s="22">
        <f t="shared" si="2"/>
        <v>96.026970954356841</v>
      </c>
      <c r="J64" s="82">
        <f t="shared" si="3"/>
        <v>1972.373970954357</v>
      </c>
      <c r="K64" s="64"/>
      <c r="L64" s="36"/>
      <c r="M64" s="36"/>
      <c r="N64" s="36"/>
      <c r="O64" s="59"/>
      <c r="P64" s="59"/>
    </row>
    <row r="65" spans="1:16" x14ac:dyDescent="0.8">
      <c r="A65" s="100"/>
      <c r="B65" s="1">
        <v>5</v>
      </c>
      <c r="C65" s="5" t="s">
        <v>49</v>
      </c>
      <c r="D65" s="6">
        <v>378530</v>
      </c>
      <c r="E65" s="7">
        <v>2</v>
      </c>
      <c r="F65" s="7">
        <v>0</v>
      </c>
      <c r="G65" s="91">
        <f t="shared" si="0"/>
        <v>473.16250000000002</v>
      </c>
      <c r="H65" s="22">
        <f t="shared" si="1"/>
        <v>378.53000000000003</v>
      </c>
      <c r="I65" s="22">
        <f t="shared" si="2"/>
        <v>12.80359612724758</v>
      </c>
      <c r="J65" s="82">
        <v>400</v>
      </c>
      <c r="K65" s="64">
        <f>SUM(J61:J65)</f>
        <v>4840.9371535269711</v>
      </c>
      <c r="L65" s="36"/>
      <c r="M65" s="36"/>
      <c r="N65" s="36"/>
      <c r="O65" s="59"/>
      <c r="P65" s="59"/>
    </row>
    <row r="66" spans="1:16" s="43" customFormat="1" x14ac:dyDescent="0.8">
      <c r="A66" s="99">
        <v>11</v>
      </c>
      <c r="B66" s="38">
        <v>1</v>
      </c>
      <c r="C66" s="39" t="s">
        <v>5</v>
      </c>
      <c r="D66" s="40">
        <v>413397</v>
      </c>
      <c r="E66" s="41">
        <v>206</v>
      </c>
      <c r="F66" s="41">
        <v>0</v>
      </c>
      <c r="G66" s="95">
        <f t="shared" si="0"/>
        <v>516.74625000000003</v>
      </c>
      <c r="H66" s="42">
        <f t="shared" si="1"/>
        <v>413.39700000000005</v>
      </c>
      <c r="I66" s="42">
        <f t="shared" si="2"/>
        <v>1318.7704011065007</v>
      </c>
      <c r="J66" s="85">
        <f t="shared" si="3"/>
        <v>1732.1674011065006</v>
      </c>
      <c r="K66" s="27"/>
      <c r="L66" s="26"/>
      <c r="M66" s="26"/>
      <c r="N66" s="26"/>
      <c r="O66" s="62"/>
      <c r="P66" s="62"/>
    </row>
    <row r="67" spans="1:16" s="43" customFormat="1" x14ac:dyDescent="0.8">
      <c r="A67" s="99">
        <f>SUM(J66:J72)</f>
        <v>6593.6012655601662</v>
      </c>
      <c r="B67" s="38">
        <v>2</v>
      </c>
      <c r="C67" s="39" t="s">
        <v>13</v>
      </c>
      <c r="D67" s="40">
        <v>475239</v>
      </c>
      <c r="E67" s="41">
        <v>19</v>
      </c>
      <c r="F67" s="44">
        <v>3</v>
      </c>
      <c r="G67" s="95">
        <f t="shared" si="0"/>
        <v>594.04875000000004</v>
      </c>
      <c r="H67" s="42">
        <f t="shared" si="1"/>
        <v>475.23900000000003</v>
      </c>
      <c r="I67" s="42">
        <f t="shared" si="2"/>
        <v>121.634163208852</v>
      </c>
      <c r="J67" s="85">
        <f t="shared" si="3"/>
        <v>596.87316320885202</v>
      </c>
      <c r="K67" s="28"/>
      <c r="L67" s="26"/>
      <c r="M67" s="26"/>
      <c r="N67" s="26"/>
      <c r="O67" s="62"/>
      <c r="P67" s="62"/>
    </row>
    <row r="68" spans="1:16" s="43" customFormat="1" x14ac:dyDescent="0.8">
      <c r="A68" s="99"/>
      <c r="B68" s="38">
        <v>3</v>
      </c>
      <c r="C68" s="39" t="s">
        <v>25</v>
      </c>
      <c r="D68" s="40">
        <v>1065756</v>
      </c>
      <c r="E68" s="41">
        <v>18</v>
      </c>
      <c r="F68" s="44">
        <v>0</v>
      </c>
      <c r="G68" s="95">
        <f t="shared" ref="G68:G80" si="4">(125*D68)/100000</f>
        <v>1332.1949999999999</v>
      </c>
      <c r="H68" s="42">
        <f t="shared" si="1"/>
        <v>1065.7560000000001</v>
      </c>
      <c r="I68" s="42">
        <f t="shared" si="2"/>
        <v>115.23236514522821</v>
      </c>
      <c r="J68" s="85">
        <f t="shared" si="3"/>
        <v>1180.9883651452283</v>
      </c>
      <c r="K68" s="28"/>
      <c r="L68" s="26"/>
      <c r="M68" s="26"/>
      <c r="N68" s="26"/>
      <c r="O68" s="62"/>
      <c r="P68" s="62"/>
    </row>
    <row r="69" spans="1:16" s="43" customFormat="1" x14ac:dyDescent="0.8">
      <c r="A69" s="99"/>
      <c r="B69" s="38">
        <v>4</v>
      </c>
      <c r="C69" s="39" t="s">
        <v>55</v>
      </c>
      <c r="D69" s="40">
        <v>511134</v>
      </c>
      <c r="E69" s="41">
        <v>21</v>
      </c>
      <c r="F69" s="44">
        <v>0</v>
      </c>
      <c r="G69" s="95">
        <f t="shared" si="4"/>
        <v>638.91750000000002</v>
      </c>
      <c r="H69" s="42">
        <f t="shared" ref="H69:H80" si="5">G69*80%</f>
        <v>511.13400000000001</v>
      </c>
      <c r="I69" s="42">
        <f t="shared" ref="I69:I80" si="6">E69*18514/2892</f>
        <v>134.43775933609959</v>
      </c>
      <c r="J69" s="85">
        <f t="shared" si="3"/>
        <v>645.5717593360996</v>
      </c>
      <c r="K69" s="28"/>
      <c r="L69" s="26"/>
      <c r="M69" s="26"/>
      <c r="N69" s="26"/>
      <c r="O69" s="62"/>
      <c r="P69" s="62"/>
    </row>
    <row r="70" spans="1:16" s="43" customFormat="1" x14ac:dyDescent="0.8">
      <c r="A70" s="99"/>
      <c r="B70" s="38">
        <v>5</v>
      </c>
      <c r="C70" s="39" t="s">
        <v>56</v>
      </c>
      <c r="D70" s="40">
        <v>1561179</v>
      </c>
      <c r="E70" s="41">
        <v>12</v>
      </c>
      <c r="F70" s="44">
        <v>0</v>
      </c>
      <c r="G70" s="95">
        <f t="shared" si="4"/>
        <v>1951.4737500000001</v>
      </c>
      <c r="H70" s="42">
        <f t="shared" si="5"/>
        <v>1561.1790000000001</v>
      </c>
      <c r="I70" s="42">
        <f t="shared" si="6"/>
        <v>76.821576763485481</v>
      </c>
      <c r="J70" s="85">
        <f t="shared" ref="J70:J80" si="7">H70+I70</f>
        <v>1638.0005767634855</v>
      </c>
      <c r="K70" s="28"/>
      <c r="L70" s="26"/>
      <c r="M70" s="26"/>
      <c r="N70" s="26"/>
      <c r="O70" s="62"/>
      <c r="P70" s="62"/>
    </row>
    <row r="71" spans="1:16" s="43" customFormat="1" x14ac:dyDescent="0.8">
      <c r="A71" s="99"/>
      <c r="B71" s="38">
        <v>6</v>
      </c>
      <c r="C71" s="39" t="s">
        <v>77</v>
      </c>
      <c r="D71" s="40">
        <v>268513</v>
      </c>
      <c r="E71" s="41">
        <v>2</v>
      </c>
      <c r="F71" s="44">
        <v>0</v>
      </c>
      <c r="G71" s="95">
        <f t="shared" si="4"/>
        <v>335.64125000000001</v>
      </c>
      <c r="H71" s="42">
        <f t="shared" si="5"/>
        <v>268.51300000000003</v>
      </c>
      <c r="I71" s="42">
        <f t="shared" si="6"/>
        <v>12.80359612724758</v>
      </c>
      <c r="J71" s="85">
        <v>400</v>
      </c>
      <c r="K71" s="125"/>
      <c r="L71" s="26"/>
      <c r="M71" s="26"/>
      <c r="N71" s="26"/>
      <c r="O71" s="62"/>
      <c r="P71" s="62"/>
    </row>
    <row r="72" spans="1:16" s="115" customFormat="1" x14ac:dyDescent="0.8">
      <c r="A72" s="105"/>
      <c r="B72" s="106">
        <v>7</v>
      </c>
      <c r="C72" s="107" t="s">
        <v>79</v>
      </c>
      <c r="D72" s="108">
        <v>192619</v>
      </c>
      <c r="E72" s="109">
        <v>0</v>
      </c>
      <c r="F72" s="116">
        <v>0</v>
      </c>
      <c r="G72" s="110">
        <f t="shared" si="4"/>
        <v>240.77375000000001</v>
      </c>
      <c r="H72" s="111">
        <f t="shared" si="5"/>
        <v>192.61900000000003</v>
      </c>
      <c r="I72" s="111">
        <f t="shared" si="6"/>
        <v>0</v>
      </c>
      <c r="J72" s="112">
        <v>400</v>
      </c>
      <c r="K72" s="117"/>
      <c r="L72" s="113"/>
      <c r="M72" s="113"/>
      <c r="N72" s="113"/>
      <c r="O72" s="114"/>
      <c r="P72" s="114"/>
    </row>
    <row r="73" spans="1:16" s="33" customFormat="1" x14ac:dyDescent="0.8">
      <c r="A73" s="98">
        <v>12</v>
      </c>
      <c r="B73" s="18">
        <v>1</v>
      </c>
      <c r="C73" s="19" t="s">
        <v>7</v>
      </c>
      <c r="D73" s="20">
        <v>534328</v>
      </c>
      <c r="E73" s="21">
        <v>121</v>
      </c>
      <c r="F73" s="65">
        <v>8</v>
      </c>
      <c r="G73" s="93">
        <f t="shared" si="4"/>
        <v>667.91</v>
      </c>
      <c r="H73" s="25">
        <f t="shared" si="5"/>
        <v>534.32799999999997</v>
      </c>
      <c r="I73" s="25">
        <f t="shared" si="6"/>
        <v>774.61756569847853</v>
      </c>
      <c r="J73" s="84">
        <f t="shared" si="7"/>
        <v>1308.9455656984785</v>
      </c>
      <c r="K73" s="66"/>
      <c r="L73" s="32"/>
      <c r="M73" s="32"/>
      <c r="N73" s="32"/>
      <c r="O73" s="63"/>
      <c r="P73" s="63"/>
    </row>
    <row r="74" spans="1:16" s="33" customFormat="1" x14ac:dyDescent="0.8">
      <c r="A74" s="98">
        <f>SUM(J73:J79)</f>
        <v>7482.8412448132767</v>
      </c>
      <c r="B74" s="18">
        <v>2</v>
      </c>
      <c r="C74" s="19" t="s">
        <v>9</v>
      </c>
      <c r="D74" s="20">
        <v>721591</v>
      </c>
      <c r="E74" s="21">
        <v>91</v>
      </c>
      <c r="F74" s="65">
        <v>12</v>
      </c>
      <c r="G74" s="93">
        <f t="shared" si="4"/>
        <v>901.98874999999998</v>
      </c>
      <c r="H74" s="25">
        <f t="shared" si="5"/>
        <v>721.59100000000001</v>
      </c>
      <c r="I74" s="25">
        <f t="shared" si="6"/>
        <v>582.56362378976485</v>
      </c>
      <c r="J74" s="84">
        <f t="shared" si="7"/>
        <v>1304.1546237897649</v>
      </c>
      <c r="K74" s="66"/>
      <c r="L74" s="32"/>
      <c r="M74" s="32"/>
      <c r="N74" s="32"/>
      <c r="O74" s="63"/>
      <c r="P74" s="63"/>
    </row>
    <row r="75" spans="1:16" s="33" customFormat="1" x14ac:dyDescent="0.8">
      <c r="A75" s="98"/>
      <c r="B75" s="18">
        <v>3</v>
      </c>
      <c r="C75" s="19" t="s">
        <v>11</v>
      </c>
      <c r="D75" s="20">
        <v>322580</v>
      </c>
      <c r="E75" s="21">
        <v>18</v>
      </c>
      <c r="F75" s="65">
        <v>18</v>
      </c>
      <c r="G75" s="93">
        <f t="shared" si="4"/>
        <v>403.22500000000002</v>
      </c>
      <c r="H75" s="25">
        <f t="shared" si="5"/>
        <v>322.58000000000004</v>
      </c>
      <c r="I75" s="25">
        <f t="shared" si="6"/>
        <v>115.23236514522821</v>
      </c>
      <c r="J75" s="84">
        <f t="shared" si="7"/>
        <v>437.81236514522823</v>
      </c>
      <c r="K75" s="66"/>
      <c r="L75" s="32"/>
      <c r="M75" s="32"/>
      <c r="N75" s="32"/>
      <c r="O75" s="63"/>
      <c r="P75" s="63"/>
    </row>
    <row r="76" spans="1:16" s="33" customFormat="1" x14ac:dyDescent="0.8">
      <c r="A76" s="98"/>
      <c r="B76" s="18">
        <v>4</v>
      </c>
      <c r="C76" s="19" t="s">
        <v>14</v>
      </c>
      <c r="D76" s="20">
        <v>1434298</v>
      </c>
      <c r="E76" s="21">
        <v>105</v>
      </c>
      <c r="F76" s="65">
        <f>19+42</f>
        <v>61</v>
      </c>
      <c r="G76" s="93">
        <f t="shared" si="4"/>
        <v>1792.8724999999999</v>
      </c>
      <c r="H76" s="25">
        <f t="shared" si="5"/>
        <v>1434.298</v>
      </c>
      <c r="I76" s="25">
        <f t="shared" si="6"/>
        <v>672.18879668049794</v>
      </c>
      <c r="J76" s="84">
        <f t="shared" si="7"/>
        <v>2106.4867966804977</v>
      </c>
      <c r="K76" s="32"/>
      <c r="L76" s="32"/>
      <c r="M76" s="32"/>
      <c r="N76" s="32"/>
      <c r="O76" s="63"/>
      <c r="P76" s="63"/>
    </row>
    <row r="77" spans="1:16" s="33" customFormat="1" x14ac:dyDescent="0.8">
      <c r="A77" s="98"/>
      <c r="B77" s="18">
        <v>5</v>
      </c>
      <c r="C77" s="19" t="s">
        <v>15</v>
      </c>
      <c r="D77" s="20">
        <v>805248</v>
      </c>
      <c r="E77" s="21">
        <v>33</v>
      </c>
      <c r="F77" s="65">
        <v>5</v>
      </c>
      <c r="G77" s="93">
        <f t="shared" si="4"/>
        <v>1006.56</v>
      </c>
      <c r="H77" s="25">
        <f t="shared" si="5"/>
        <v>805.24800000000005</v>
      </c>
      <c r="I77" s="25">
        <f t="shared" si="6"/>
        <v>211.25933609958506</v>
      </c>
      <c r="J77" s="84">
        <f t="shared" si="7"/>
        <v>1016.5073360995851</v>
      </c>
      <c r="K77" s="32"/>
      <c r="L77" s="32"/>
      <c r="M77" s="32"/>
      <c r="N77" s="32"/>
      <c r="O77" s="63"/>
      <c r="P77" s="63"/>
    </row>
    <row r="78" spans="1:16" s="33" customFormat="1" x14ac:dyDescent="0.8">
      <c r="A78" s="98"/>
      <c r="B78" s="18">
        <v>6</v>
      </c>
      <c r="C78" s="19" t="s">
        <v>18</v>
      </c>
      <c r="D78" s="20">
        <v>524955</v>
      </c>
      <c r="E78" s="21">
        <v>14</v>
      </c>
      <c r="F78" s="65">
        <v>0</v>
      </c>
      <c r="G78" s="93">
        <f t="shared" si="4"/>
        <v>656.19375000000002</v>
      </c>
      <c r="H78" s="25">
        <f t="shared" si="5"/>
        <v>524.95500000000004</v>
      </c>
      <c r="I78" s="25">
        <f t="shared" si="6"/>
        <v>89.625172890733054</v>
      </c>
      <c r="J78" s="84">
        <f t="shared" si="7"/>
        <v>614.58017289073314</v>
      </c>
      <c r="K78" s="32"/>
      <c r="L78" s="32"/>
      <c r="M78" s="32"/>
      <c r="N78" s="32"/>
      <c r="O78" s="63"/>
      <c r="P78" s="63"/>
    </row>
    <row r="79" spans="1:16" s="33" customFormat="1" x14ac:dyDescent="0.8">
      <c r="A79" s="98"/>
      <c r="B79" s="18">
        <v>7</v>
      </c>
      <c r="C79" s="19" t="s">
        <v>28</v>
      </c>
      <c r="D79" s="20">
        <v>643140</v>
      </c>
      <c r="E79" s="21">
        <v>8</v>
      </c>
      <c r="F79" s="65">
        <v>0</v>
      </c>
      <c r="G79" s="93">
        <f t="shared" si="4"/>
        <v>803.92499999999995</v>
      </c>
      <c r="H79" s="25">
        <f t="shared" si="5"/>
        <v>643.14</v>
      </c>
      <c r="I79" s="25">
        <f t="shared" si="6"/>
        <v>51.214384508990321</v>
      </c>
      <c r="J79" s="84">
        <f t="shared" si="7"/>
        <v>694.35438450899028</v>
      </c>
      <c r="K79" s="124"/>
      <c r="L79" s="32"/>
      <c r="M79" s="32"/>
      <c r="N79" s="32"/>
      <c r="O79" s="63"/>
      <c r="P79" s="63"/>
    </row>
    <row r="80" spans="1:16" s="35" customFormat="1" x14ac:dyDescent="0.8">
      <c r="A80" s="104" t="s">
        <v>85</v>
      </c>
      <c r="B80" s="53">
        <v>1</v>
      </c>
      <c r="C80" s="54" t="s">
        <v>6</v>
      </c>
      <c r="D80" s="55">
        <v>5671457</v>
      </c>
      <c r="E80" s="56">
        <v>1490</v>
      </c>
      <c r="F80" s="57">
        <f>3+4+2</f>
        <v>9</v>
      </c>
      <c r="G80" s="96">
        <f t="shared" si="4"/>
        <v>7089.32125</v>
      </c>
      <c r="H80" s="24">
        <f t="shared" si="5"/>
        <v>5671.4570000000003</v>
      </c>
      <c r="I80" s="24">
        <f t="shared" si="6"/>
        <v>9538.6791147994463</v>
      </c>
      <c r="J80" s="86">
        <f t="shared" si="7"/>
        <v>15210.136114799447</v>
      </c>
      <c r="K80" s="58"/>
      <c r="L80" s="58"/>
      <c r="M80" s="58"/>
      <c r="N80" s="58"/>
      <c r="O80" s="61"/>
      <c r="P80" s="61"/>
    </row>
    <row r="81" spans="1:17" s="68" customFormat="1" x14ac:dyDescent="0.8">
      <c r="A81" s="123" t="s">
        <v>82</v>
      </c>
      <c r="B81" s="123"/>
      <c r="C81" s="123"/>
      <c r="D81" s="67">
        <f t="shared" ref="D81:J81" si="8">SUM(D4:D80)</f>
        <v>66486458</v>
      </c>
      <c r="E81" s="67">
        <f t="shared" si="8"/>
        <v>2892</v>
      </c>
      <c r="F81" s="68">
        <f t="shared" si="8"/>
        <v>120</v>
      </c>
      <c r="G81" s="97">
        <f t="shared" si="8"/>
        <v>83108.072499999995</v>
      </c>
      <c r="H81" s="69">
        <f t="shared" si="8"/>
        <v>66486.458000000028</v>
      </c>
      <c r="I81" s="69">
        <f t="shared" si="8"/>
        <v>18514</v>
      </c>
      <c r="J81" s="69">
        <f t="shared" si="8"/>
        <v>85586.360432918416</v>
      </c>
      <c r="K81" s="70"/>
      <c r="L81" s="70"/>
      <c r="M81" s="70"/>
      <c r="N81" s="70"/>
      <c r="Q81" s="71"/>
    </row>
    <row r="82" spans="1:17" s="45" customFormat="1" x14ac:dyDescent="0.8">
      <c r="A82" s="88"/>
      <c r="B82" s="46"/>
      <c r="D82" s="50"/>
      <c r="E82" s="51"/>
      <c r="G82" s="88"/>
      <c r="J82" s="88"/>
      <c r="K82" s="29"/>
      <c r="L82" s="29"/>
      <c r="M82" s="29"/>
      <c r="N82" s="29"/>
    </row>
    <row r="83" spans="1:17" s="45" customFormat="1" x14ac:dyDescent="0.8">
      <c r="A83" s="88"/>
      <c r="B83" s="46"/>
      <c r="E83" s="52"/>
      <c r="F83" s="47"/>
      <c r="G83" s="88">
        <f>85000-G81</f>
        <v>1891.9275000000052</v>
      </c>
      <c r="H83" s="48">
        <f>G81-H81</f>
        <v>16621.614499999967</v>
      </c>
      <c r="I83" s="48"/>
      <c r="J83" s="88"/>
      <c r="K83" s="29"/>
      <c r="L83" s="29"/>
      <c r="M83" s="29"/>
      <c r="N83" s="29"/>
    </row>
    <row r="84" spans="1:17" s="45" customFormat="1" x14ac:dyDescent="0.8">
      <c r="A84" s="88"/>
      <c r="B84" s="46"/>
      <c r="G84" s="88">
        <f>G83/10</f>
        <v>189.19275000000053</v>
      </c>
      <c r="H84" s="48">
        <f>85000-H81</f>
        <v>18513.541999999972</v>
      </c>
      <c r="J84" s="88"/>
      <c r="K84" s="29"/>
      <c r="L84" s="29"/>
      <c r="M84" s="29"/>
      <c r="N84" s="29"/>
    </row>
    <row r="85" spans="1:17" s="45" customFormat="1" x14ac:dyDescent="0.8">
      <c r="A85" s="88"/>
      <c r="B85" s="46"/>
      <c r="G85" s="88"/>
      <c r="J85" s="88"/>
      <c r="K85" s="29"/>
      <c r="L85" s="29"/>
      <c r="M85" s="29"/>
      <c r="N85" s="29"/>
    </row>
    <row r="86" spans="1:17" s="45" customFormat="1" x14ac:dyDescent="0.8">
      <c r="A86" s="88"/>
      <c r="B86" s="46"/>
      <c r="G86" s="88"/>
      <c r="J86" s="88"/>
      <c r="K86" s="29"/>
      <c r="L86" s="29"/>
      <c r="M86" s="29"/>
      <c r="N86" s="29"/>
    </row>
    <row r="87" spans="1:17" s="45" customFormat="1" x14ac:dyDescent="0.8">
      <c r="A87" s="88"/>
      <c r="B87" s="46"/>
      <c r="G87" s="88"/>
      <c r="J87" s="88"/>
      <c r="K87" s="29"/>
      <c r="L87" s="29"/>
      <c r="M87" s="29"/>
      <c r="N87" s="29"/>
    </row>
    <row r="88" spans="1:17" s="45" customFormat="1" x14ac:dyDescent="0.8">
      <c r="A88" s="88"/>
      <c r="B88" s="46"/>
      <c r="G88" s="88"/>
      <c r="J88" s="88"/>
      <c r="K88" s="29"/>
      <c r="L88" s="29"/>
      <c r="M88" s="29"/>
      <c r="N88" s="29"/>
    </row>
    <row r="89" spans="1:17" s="45" customFormat="1" x14ac:dyDescent="0.8">
      <c r="A89" s="88"/>
      <c r="B89" s="46"/>
      <c r="G89" s="88"/>
      <c r="J89" s="88"/>
      <c r="K89" s="29"/>
      <c r="L89" s="29"/>
      <c r="M89" s="29"/>
      <c r="N89" s="29"/>
    </row>
    <row r="90" spans="1:17" s="45" customFormat="1" x14ac:dyDescent="0.8">
      <c r="A90" s="88"/>
      <c r="B90" s="46"/>
      <c r="G90" s="88"/>
      <c r="J90" s="88"/>
      <c r="K90" s="29"/>
      <c r="L90" s="29"/>
      <c r="M90" s="29"/>
      <c r="N90" s="29"/>
    </row>
    <row r="91" spans="1:17" s="45" customFormat="1" x14ac:dyDescent="0.8">
      <c r="A91" s="88"/>
      <c r="B91" s="46"/>
      <c r="G91" s="88"/>
      <c r="J91" s="88"/>
      <c r="K91" s="29"/>
      <c r="L91" s="29"/>
      <c r="M91" s="29"/>
      <c r="N91" s="29"/>
    </row>
    <row r="92" spans="1:17" s="45" customFormat="1" x14ac:dyDescent="0.8">
      <c r="A92" s="88"/>
      <c r="B92" s="46"/>
      <c r="G92" s="88"/>
      <c r="J92" s="88"/>
      <c r="K92" s="29"/>
      <c r="L92" s="29"/>
      <c r="M92" s="29"/>
      <c r="N92" s="29"/>
    </row>
    <row r="93" spans="1:17" s="45" customFormat="1" x14ac:dyDescent="0.8">
      <c r="A93" s="88"/>
      <c r="B93" s="46"/>
      <c r="G93" s="88"/>
      <c r="J93" s="88"/>
      <c r="K93" s="29"/>
      <c r="L93" s="29"/>
      <c r="M93" s="29"/>
      <c r="N93" s="29"/>
    </row>
    <row r="94" spans="1:17" s="45" customFormat="1" x14ac:dyDescent="0.8">
      <c r="A94" s="88"/>
      <c r="B94" s="46"/>
      <c r="G94" s="88"/>
      <c r="J94" s="88"/>
      <c r="K94" s="29"/>
      <c r="L94" s="29"/>
      <c r="M94" s="29"/>
      <c r="N94" s="29"/>
    </row>
    <row r="95" spans="1:17" s="45" customFormat="1" x14ac:dyDescent="0.8">
      <c r="A95" s="88"/>
      <c r="B95" s="46"/>
      <c r="G95" s="88"/>
      <c r="J95" s="88"/>
      <c r="K95" s="29"/>
      <c r="L95" s="29"/>
      <c r="M95" s="29"/>
      <c r="N95" s="29"/>
    </row>
    <row r="96" spans="1:17" s="45" customFormat="1" x14ac:dyDescent="0.8">
      <c r="A96" s="88"/>
      <c r="B96" s="46"/>
      <c r="G96" s="88"/>
      <c r="J96" s="88"/>
      <c r="K96" s="29"/>
      <c r="L96" s="29"/>
      <c r="M96" s="29"/>
      <c r="N96" s="29"/>
    </row>
    <row r="97" spans="1:14" s="45" customFormat="1" x14ac:dyDescent="0.8">
      <c r="A97" s="88"/>
      <c r="B97" s="46"/>
      <c r="G97" s="88"/>
      <c r="J97" s="88"/>
      <c r="K97" s="29"/>
      <c r="L97" s="29"/>
      <c r="M97" s="29"/>
      <c r="N97" s="29"/>
    </row>
    <row r="98" spans="1:14" s="45" customFormat="1" x14ac:dyDescent="0.8">
      <c r="A98" s="88"/>
      <c r="B98" s="46"/>
      <c r="G98" s="88"/>
      <c r="J98" s="88"/>
      <c r="K98" s="29"/>
      <c r="L98" s="29"/>
      <c r="M98" s="29"/>
      <c r="N98" s="29"/>
    </row>
    <row r="99" spans="1:14" s="45" customFormat="1" x14ac:dyDescent="0.8">
      <c r="A99" s="88"/>
      <c r="B99" s="46"/>
      <c r="G99" s="88"/>
      <c r="J99" s="88"/>
      <c r="K99" s="29"/>
      <c r="L99" s="29"/>
      <c r="M99" s="29"/>
      <c r="N99" s="29"/>
    </row>
    <row r="100" spans="1:14" s="45" customFormat="1" x14ac:dyDescent="0.8">
      <c r="A100" s="88"/>
      <c r="B100" s="46"/>
      <c r="G100" s="88"/>
      <c r="J100" s="88"/>
      <c r="K100" s="49"/>
      <c r="L100" s="49"/>
      <c r="M100" s="49"/>
      <c r="N100" s="49"/>
    </row>
    <row r="101" spans="1:14" s="45" customFormat="1" x14ac:dyDescent="0.8">
      <c r="A101" s="88"/>
      <c r="B101" s="46"/>
      <c r="G101" s="88"/>
      <c r="J101" s="88"/>
      <c r="K101" s="26"/>
      <c r="L101" s="26"/>
      <c r="M101" s="26"/>
      <c r="N101" s="26"/>
    </row>
    <row r="102" spans="1:14" s="45" customFormat="1" x14ac:dyDescent="0.8">
      <c r="A102" s="88"/>
      <c r="B102" s="46"/>
      <c r="G102" s="88"/>
      <c r="J102" s="88"/>
      <c r="K102" s="26"/>
      <c r="L102" s="26"/>
      <c r="M102" s="26"/>
      <c r="N102" s="26"/>
    </row>
    <row r="103" spans="1:14" s="45" customFormat="1" x14ac:dyDescent="0.8">
      <c r="A103" s="88"/>
      <c r="B103" s="46"/>
      <c r="G103" s="88"/>
      <c r="J103" s="88"/>
      <c r="K103" s="26"/>
      <c r="L103" s="26"/>
      <c r="M103" s="26"/>
      <c r="N103" s="26"/>
    </row>
    <row r="104" spans="1:14" s="45" customFormat="1" x14ac:dyDescent="0.8">
      <c r="A104" s="88"/>
      <c r="B104" s="46"/>
      <c r="G104" s="88"/>
      <c r="J104" s="88"/>
      <c r="K104" s="26"/>
      <c r="L104" s="26"/>
      <c r="M104" s="26"/>
      <c r="N104" s="26"/>
    </row>
    <row r="105" spans="1:14" s="45" customFormat="1" x14ac:dyDescent="0.8">
      <c r="A105" s="88"/>
      <c r="B105" s="46"/>
      <c r="G105" s="88"/>
      <c r="J105" s="88"/>
      <c r="K105" s="26"/>
      <c r="L105" s="26"/>
      <c r="M105" s="26"/>
      <c r="N105" s="26"/>
    </row>
    <row r="106" spans="1:14" s="45" customFormat="1" x14ac:dyDescent="0.8">
      <c r="A106" s="88"/>
      <c r="B106" s="46"/>
      <c r="G106" s="88"/>
      <c r="J106" s="88"/>
      <c r="K106" s="26"/>
      <c r="L106" s="26"/>
      <c r="M106" s="26"/>
      <c r="N106" s="26"/>
    </row>
    <row r="107" spans="1:14" s="45" customFormat="1" x14ac:dyDescent="0.8">
      <c r="A107" s="88"/>
      <c r="B107" s="46"/>
      <c r="G107" s="88"/>
      <c r="J107" s="88"/>
      <c r="K107" s="26"/>
      <c r="L107" s="26"/>
      <c r="M107" s="26"/>
      <c r="N107" s="26"/>
    </row>
    <row r="108" spans="1:14" s="45" customFormat="1" x14ac:dyDescent="0.8">
      <c r="A108" s="88"/>
      <c r="B108" s="46"/>
      <c r="G108" s="88"/>
      <c r="J108" s="88"/>
      <c r="K108" s="26"/>
      <c r="L108" s="26"/>
      <c r="M108" s="26"/>
      <c r="N108" s="26"/>
    </row>
    <row r="109" spans="1:14" s="45" customFormat="1" x14ac:dyDescent="0.8">
      <c r="A109" s="88"/>
      <c r="B109" s="46"/>
      <c r="G109" s="88"/>
      <c r="J109" s="88"/>
      <c r="K109" s="26"/>
      <c r="L109" s="26"/>
      <c r="M109" s="26"/>
      <c r="N109" s="26"/>
    </row>
    <row r="110" spans="1:14" s="45" customFormat="1" x14ac:dyDescent="0.8">
      <c r="A110" s="88"/>
      <c r="B110" s="46"/>
      <c r="G110" s="88"/>
      <c r="J110" s="88"/>
      <c r="K110" s="26"/>
      <c r="L110" s="26"/>
      <c r="M110" s="26"/>
      <c r="N110" s="26"/>
    </row>
    <row r="111" spans="1:14" s="45" customFormat="1" x14ac:dyDescent="0.8">
      <c r="A111" s="88"/>
      <c r="B111" s="46"/>
      <c r="G111" s="88"/>
      <c r="J111" s="88"/>
      <c r="K111" s="26"/>
      <c r="L111" s="26"/>
      <c r="M111" s="26"/>
      <c r="N111" s="26"/>
    </row>
    <row r="112" spans="1:14" s="45" customFormat="1" x14ac:dyDescent="0.8">
      <c r="A112" s="88"/>
      <c r="B112" s="46"/>
      <c r="G112" s="88"/>
      <c r="J112" s="88"/>
      <c r="K112" s="26"/>
      <c r="L112" s="26"/>
      <c r="M112" s="26"/>
      <c r="N112" s="26"/>
    </row>
    <row r="113" spans="1:14" s="45" customFormat="1" x14ac:dyDescent="0.8">
      <c r="A113" s="88"/>
      <c r="B113" s="46"/>
      <c r="G113" s="88"/>
      <c r="J113" s="88"/>
      <c r="K113" s="26"/>
      <c r="L113" s="26"/>
      <c r="M113" s="26"/>
      <c r="N113" s="26"/>
    </row>
    <row r="114" spans="1:14" s="45" customFormat="1" x14ac:dyDescent="0.8">
      <c r="A114" s="88"/>
      <c r="B114" s="46"/>
      <c r="G114" s="88"/>
      <c r="J114" s="88"/>
      <c r="K114" s="26"/>
      <c r="L114" s="26"/>
      <c r="M114" s="26"/>
      <c r="N114" s="26"/>
    </row>
    <row r="115" spans="1:14" s="45" customFormat="1" x14ac:dyDescent="0.8">
      <c r="A115" s="88"/>
      <c r="B115" s="46"/>
      <c r="G115" s="88"/>
      <c r="J115" s="88"/>
      <c r="K115" s="26"/>
      <c r="L115" s="26"/>
      <c r="M115" s="26"/>
      <c r="N115" s="26"/>
    </row>
    <row r="116" spans="1:14" s="45" customFormat="1" x14ac:dyDescent="0.8">
      <c r="A116" s="88"/>
      <c r="B116" s="46"/>
      <c r="G116" s="88"/>
      <c r="J116" s="88"/>
      <c r="K116" s="26"/>
      <c r="L116" s="26"/>
      <c r="M116" s="26"/>
      <c r="N116" s="26"/>
    </row>
    <row r="117" spans="1:14" s="45" customFormat="1" x14ac:dyDescent="0.8">
      <c r="A117" s="88"/>
      <c r="B117" s="46"/>
      <c r="G117" s="88"/>
      <c r="J117" s="88"/>
      <c r="K117" s="26"/>
      <c r="L117" s="26"/>
      <c r="M117" s="26"/>
      <c r="N117" s="26"/>
    </row>
  </sheetData>
  <mergeCells count="6">
    <mergeCell ref="A81:C81"/>
    <mergeCell ref="B2:F2"/>
    <mergeCell ref="S3:S4"/>
    <mergeCell ref="T3:T4"/>
    <mergeCell ref="U3:U4"/>
    <mergeCell ref="V3:V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117"/>
  <sheetViews>
    <sheetView zoomScale="70" zoomScaleNormal="70" workbookViewId="0">
      <selection activeCell="J3" sqref="J3"/>
    </sheetView>
  </sheetViews>
  <sheetFormatPr defaultColWidth="10.69140625" defaultRowHeight="24" x14ac:dyDescent="0.8"/>
  <cols>
    <col min="1" max="1" width="10.69140625" style="80"/>
    <col min="2" max="2" width="10.69140625" style="9"/>
    <col min="3" max="6" width="10.69140625" style="8"/>
    <col min="7" max="7" width="14.3046875" style="80" customWidth="1"/>
    <col min="8" max="9" width="14.3046875" style="8" customWidth="1"/>
    <col min="10" max="10" width="14.3046875" style="80" customWidth="1"/>
    <col min="11" max="11" width="21.3046875" style="26" customWidth="1"/>
    <col min="12" max="12" width="10.69140625" style="26"/>
    <col min="13" max="13" width="34.3828125" style="26" customWidth="1"/>
    <col min="14" max="14" width="21.921875" style="26" customWidth="1"/>
    <col min="15" max="15" width="15.3046875" style="8" customWidth="1"/>
    <col min="16" max="16384" width="10.69140625" style="8"/>
  </cols>
  <sheetData>
    <row r="1" spans="1:22" x14ac:dyDescent="0.8">
      <c r="G1" s="89" t="s">
        <v>93</v>
      </c>
      <c r="K1" s="29"/>
      <c r="L1" s="29"/>
      <c r="M1" s="29"/>
      <c r="N1" s="29"/>
    </row>
    <row r="2" spans="1:22" ht="24.5" thickBot="1" x14ac:dyDescent="0.85">
      <c r="B2" s="120"/>
      <c r="C2" s="120"/>
      <c r="D2" s="120"/>
      <c r="E2" s="120"/>
      <c r="F2" s="120"/>
      <c r="K2" s="29"/>
      <c r="L2" s="29"/>
      <c r="M2" s="29"/>
      <c r="N2" s="29"/>
    </row>
    <row r="3" spans="1:22" s="72" customFormat="1" ht="105" customHeight="1" x14ac:dyDescent="0.35">
      <c r="A3" s="103" t="s">
        <v>83</v>
      </c>
      <c r="B3" s="73" t="s">
        <v>0</v>
      </c>
      <c r="C3" s="74" t="s">
        <v>1</v>
      </c>
      <c r="D3" s="75" t="s">
        <v>2</v>
      </c>
      <c r="E3" s="74" t="s">
        <v>3</v>
      </c>
      <c r="F3" s="74" t="s">
        <v>4</v>
      </c>
      <c r="G3" s="90" t="s">
        <v>90</v>
      </c>
      <c r="H3" s="76" t="s">
        <v>94</v>
      </c>
      <c r="I3" s="76" t="s">
        <v>95</v>
      </c>
      <c r="J3" s="81" t="s">
        <v>84</v>
      </c>
      <c r="K3" s="77" t="s">
        <v>86</v>
      </c>
      <c r="L3" s="77" t="s">
        <v>87</v>
      </c>
      <c r="M3" s="77" t="s">
        <v>88</v>
      </c>
      <c r="N3" s="77" t="s">
        <v>89</v>
      </c>
      <c r="O3" s="78" t="s">
        <v>91</v>
      </c>
      <c r="P3" s="78" t="s">
        <v>92</v>
      </c>
      <c r="S3" s="121"/>
      <c r="T3" s="121"/>
      <c r="U3" s="121"/>
      <c r="V3" s="121"/>
    </row>
    <row r="4" spans="1:22" s="37" customFormat="1" ht="24.5" thickBot="1" x14ac:dyDescent="0.85">
      <c r="A4" s="100">
        <v>1</v>
      </c>
      <c r="B4" s="1">
        <v>1</v>
      </c>
      <c r="C4" s="2" t="s">
        <v>19</v>
      </c>
      <c r="D4" s="3">
        <v>1771499</v>
      </c>
      <c r="E4" s="4">
        <v>40</v>
      </c>
      <c r="F4" s="4">
        <v>0</v>
      </c>
      <c r="G4" s="91">
        <f t="shared" ref="G4:G35" si="0">(125*D4)/100000</f>
        <v>2214.3737500000002</v>
      </c>
      <c r="H4" s="22">
        <f>G4*80%</f>
        <v>1771.4990000000003</v>
      </c>
      <c r="I4" s="22">
        <f>E4*18514/2892</f>
        <v>256.07192254495158</v>
      </c>
      <c r="J4" s="82">
        <f>H4+I4</f>
        <v>2027.5709225449518</v>
      </c>
      <c r="K4" s="36"/>
      <c r="L4" s="36"/>
      <c r="M4" s="36"/>
      <c r="N4" s="36"/>
      <c r="O4" s="59"/>
      <c r="P4" s="59"/>
      <c r="S4" s="122"/>
      <c r="T4" s="122"/>
      <c r="U4" s="122"/>
      <c r="V4" s="122"/>
    </row>
    <row r="5" spans="1:22" s="37" customFormat="1" ht="24.5" thickTop="1" x14ac:dyDescent="0.8">
      <c r="A5" s="100">
        <v>6314</v>
      </c>
      <c r="B5" s="1">
        <v>2</v>
      </c>
      <c r="C5" s="5" t="s">
        <v>24</v>
      </c>
      <c r="D5" s="6">
        <v>283352</v>
      </c>
      <c r="E5" s="7">
        <v>5</v>
      </c>
      <c r="F5" s="7">
        <v>0</v>
      </c>
      <c r="G5" s="91">
        <f t="shared" si="0"/>
        <v>354.19</v>
      </c>
      <c r="H5" s="22">
        <f t="shared" ref="H5:H68" si="1">G5*80%</f>
        <v>283.35200000000003</v>
      </c>
      <c r="I5" s="22">
        <f t="shared" ref="I5:I68" si="2">E5*18514/2892</f>
        <v>32.008990318118947</v>
      </c>
      <c r="J5" s="82">
        <f>H5+I5</f>
        <v>315.36099031811898</v>
      </c>
      <c r="K5" s="36"/>
      <c r="L5" s="36"/>
      <c r="M5" s="36"/>
      <c r="N5" s="36"/>
      <c r="O5" s="59"/>
      <c r="P5" s="59"/>
    </row>
    <row r="6" spans="1:22" s="37" customFormat="1" x14ac:dyDescent="0.8">
      <c r="A6" s="100"/>
      <c r="B6" s="1">
        <v>3</v>
      </c>
      <c r="C6" s="5" t="s">
        <v>30</v>
      </c>
      <c r="D6" s="6">
        <v>405515</v>
      </c>
      <c r="E6" s="7">
        <v>4</v>
      </c>
      <c r="F6" s="7">
        <v>0</v>
      </c>
      <c r="G6" s="91">
        <f t="shared" si="0"/>
        <v>506.89375000000001</v>
      </c>
      <c r="H6" s="22">
        <f t="shared" si="1"/>
        <v>405.51500000000004</v>
      </c>
      <c r="I6" s="22">
        <f t="shared" si="2"/>
        <v>25.60719225449516</v>
      </c>
      <c r="J6" s="82">
        <f t="shared" ref="J6:J68" si="3">H6+I6</f>
        <v>431.12219225449519</v>
      </c>
      <c r="K6" s="36"/>
      <c r="L6" s="36"/>
      <c r="M6" s="36"/>
      <c r="N6" s="36"/>
      <c r="O6" s="59"/>
      <c r="P6" s="59"/>
    </row>
    <row r="7" spans="1:22" s="37" customFormat="1" x14ac:dyDescent="0.8">
      <c r="A7" s="100"/>
      <c r="B7" s="1">
        <v>4</v>
      </c>
      <c r="C7" s="5" t="s">
        <v>39</v>
      </c>
      <c r="D7" s="6">
        <v>1295217</v>
      </c>
      <c r="E7" s="7">
        <v>9</v>
      </c>
      <c r="F7" s="7">
        <v>0</v>
      </c>
      <c r="G7" s="91">
        <f t="shared" si="0"/>
        <v>1619.02125</v>
      </c>
      <c r="H7" s="22">
        <f t="shared" si="1"/>
        <v>1295.2170000000001</v>
      </c>
      <c r="I7" s="22">
        <f t="shared" si="2"/>
        <v>57.616182572614107</v>
      </c>
      <c r="J7" s="82">
        <f t="shared" si="3"/>
        <v>1352.8331825726143</v>
      </c>
      <c r="K7" s="36"/>
      <c r="L7" s="36"/>
      <c r="M7" s="36"/>
      <c r="N7" s="36"/>
      <c r="O7" s="59"/>
      <c r="P7" s="59"/>
    </row>
    <row r="8" spans="1:22" s="37" customFormat="1" x14ac:dyDescent="0.8">
      <c r="A8" s="100"/>
      <c r="B8" s="1">
        <v>5</v>
      </c>
      <c r="C8" s="5" t="s">
        <v>48</v>
      </c>
      <c r="D8" s="6">
        <v>740600</v>
      </c>
      <c r="E8" s="7">
        <v>4</v>
      </c>
      <c r="F8" s="7">
        <v>0</v>
      </c>
      <c r="G8" s="91">
        <f t="shared" si="0"/>
        <v>925.75</v>
      </c>
      <c r="H8" s="22">
        <f t="shared" si="1"/>
        <v>740.6</v>
      </c>
      <c r="I8" s="22">
        <f t="shared" si="2"/>
        <v>25.60719225449516</v>
      </c>
      <c r="J8" s="82">
        <f t="shared" si="3"/>
        <v>766.20719225449523</v>
      </c>
      <c r="K8" s="36"/>
      <c r="L8" s="36"/>
      <c r="M8" s="36"/>
      <c r="N8" s="36"/>
      <c r="O8" s="59"/>
      <c r="P8" s="59"/>
    </row>
    <row r="9" spans="1:22" s="37" customFormat="1" x14ac:dyDescent="0.8">
      <c r="A9" s="100"/>
      <c r="B9" s="1">
        <v>6</v>
      </c>
      <c r="C9" s="5" t="s">
        <v>65</v>
      </c>
      <c r="D9" s="6">
        <v>443408</v>
      </c>
      <c r="E9" s="7">
        <v>1</v>
      </c>
      <c r="F9" s="7">
        <v>0</v>
      </c>
      <c r="G9" s="91">
        <f t="shared" si="0"/>
        <v>554.26</v>
      </c>
      <c r="H9" s="22">
        <f t="shared" si="1"/>
        <v>443.40800000000002</v>
      </c>
      <c r="I9" s="22">
        <f t="shared" si="2"/>
        <v>6.4017980636237901</v>
      </c>
      <c r="J9" s="82">
        <f t="shared" si="3"/>
        <v>449.80979806362382</v>
      </c>
      <c r="K9" s="36"/>
      <c r="L9" s="36"/>
      <c r="M9" s="36"/>
      <c r="N9" s="36"/>
      <c r="O9" s="59"/>
      <c r="P9" s="59"/>
    </row>
    <row r="10" spans="1:22" s="37" customFormat="1" x14ac:dyDescent="0.8">
      <c r="A10" s="100"/>
      <c r="B10" s="1">
        <v>7</v>
      </c>
      <c r="C10" s="5" t="s">
        <v>75</v>
      </c>
      <c r="D10" s="6">
        <v>478608</v>
      </c>
      <c r="E10" s="7">
        <v>0</v>
      </c>
      <c r="F10" s="7">
        <v>0</v>
      </c>
      <c r="G10" s="91">
        <f t="shared" si="0"/>
        <v>598.26</v>
      </c>
      <c r="H10" s="22">
        <f t="shared" si="1"/>
        <v>478.608</v>
      </c>
      <c r="I10" s="22">
        <f t="shared" si="2"/>
        <v>0</v>
      </c>
      <c r="J10" s="82">
        <f t="shared" si="3"/>
        <v>478.608</v>
      </c>
      <c r="K10" s="36"/>
      <c r="L10" s="36"/>
      <c r="M10" s="36"/>
      <c r="N10" s="36"/>
      <c r="O10" s="59"/>
      <c r="P10" s="59"/>
    </row>
    <row r="11" spans="1:22" s="37" customFormat="1" x14ac:dyDescent="0.8">
      <c r="A11" s="100"/>
      <c r="B11" s="1">
        <v>8</v>
      </c>
      <c r="C11" s="5" t="s">
        <v>54</v>
      </c>
      <c r="D11" s="6">
        <v>473786</v>
      </c>
      <c r="E11" s="7">
        <v>3</v>
      </c>
      <c r="F11" s="7">
        <v>0</v>
      </c>
      <c r="G11" s="91">
        <f t="shared" si="0"/>
        <v>592.23249999999996</v>
      </c>
      <c r="H11" s="22">
        <f t="shared" si="1"/>
        <v>473.786</v>
      </c>
      <c r="I11" s="22">
        <f t="shared" si="2"/>
        <v>19.20539419087137</v>
      </c>
      <c r="J11" s="82">
        <f t="shared" si="3"/>
        <v>492.99139419087135</v>
      </c>
      <c r="K11" s="36"/>
      <c r="L11" s="36"/>
      <c r="M11" s="36"/>
      <c r="N11" s="36"/>
      <c r="O11" s="59"/>
      <c r="P11" s="59"/>
    </row>
    <row r="12" spans="1:22" s="31" customFormat="1" x14ac:dyDescent="0.8">
      <c r="A12" s="102">
        <v>2</v>
      </c>
      <c r="B12" s="10">
        <v>1</v>
      </c>
      <c r="C12" s="11" t="s">
        <v>44</v>
      </c>
      <c r="D12" s="12">
        <v>866068</v>
      </c>
      <c r="E12" s="13">
        <v>6</v>
      </c>
      <c r="F12" s="13">
        <v>0</v>
      </c>
      <c r="G12" s="92">
        <f t="shared" si="0"/>
        <v>1082.585</v>
      </c>
      <c r="H12" s="23">
        <f t="shared" si="1"/>
        <v>866.0680000000001</v>
      </c>
      <c r="I12" s="23">
        <f t="shared" si="2"/>
        <v>38.410788381742741</v>
      </c>
      <c r="J12" s="83">
        <f t="shared" si="3"/>
        <v>904.47878838174279</v>
      </c>
      <c r="K12" s="30"/>
      <c r="L12" s="30"/>
      <c r="M12" s="30"/>
      <c r="N12" s="30"/>
      <c r="O12" s="60"/>
      <c r="P12" s="60"/>
    </row>
    <row r="13" spans="1:22" s="31" customFormat="1" x14ac:dyDescent="0.8">
      <c r="A13" s="102">
        <f>SUM(J12:J16)</f>
        <v>3685.3603651452286</v>
      </c>
      <c r="B13" s="10">
        <v>2</v>
      </c>
      <c r="C13" s="11" t="s">
        <v>53</v>
      </c>
      <c r="D13" s="12">
        <v>660147</v>
      </c>
      <c r="E13" s="13">
        <v>3</v>
      </c>
      <c r="F13" s="13">
        <v>0</v>
      </c>
      <c r="G13" s="92">
        <f t="shared" si="0"/>
        <v>825.18375000000003</v>
      </c>
      <c r="H13" s="23">
        <f t="shared" si="1"/>
        <v>660.14700000000005</v>
      </c>
      <c r="I13" s="23">
        <f t="shared" si="2"/>
        <v>19.20539419087137</v>
      </c>
      <c r="J13" s="83">
        <f t="shared" si="3"/>
        <v>679.35239419087145</v>
      </c>
      <c r="K13" s="30"/>
      <c r="L13" s="30"/>
      <c r="M13" s="30"/>
      <c r="N13" s="30"/>
      <c r="O13" s="60"/>
      <c r="P13" s="60"/>
    </row>
    <row r="14" spans="1:22" s="31" customFormat="1" x14ac:dyDescent="0.8">
      <c r="A14" s="102"/>
      <c r="B14" s="10">
        <v>3</v>
      </c>
      <c r="C14" s="11" t="s">
        <v>60</v>
      </c>
      <c r="D14" s="12">
        <v>993496</v>
      </c>
      <c r="E14" s="13">
        <v>3</v>
      </c>
      <c r="F14" s="13">
        <v>0</v>
      </c>
      <c r="G14" s="92">
        <f t="shared" si="0"/>
        <v>1241.8699999999999</v>
      </c>
      <c r="H14" s="23">
        <f t="shared" si="1"/>
        <v>993.49599999999998</v>
      </c>
      <c r="I14" s="23">
        <f t="shared" si="2"/>
        <v>19.20539419087137</v>
      </c>
      <c r="J14" s="83">
        <f t="shared" si="3"/>
        <v>1012.7013941908714</v>
      </c>
      <c r="K14" s="30"/>
      <c r="L14" s="30"/>
      <c r="M14" s="30"/>
      <c r="N14" s="30"/>
      <c r="O14" s="60"/>
      <c r="P14" s="60"/>
    </row>
    <row r="15" spans="1:22" s="31" customFormat="1" x14ac:dyDescent="0.8">
      <c r="A15" s="102"/>
      <c r="B15" s="10">
        <v>4</v>
      </c>
      <c r="C15" s="11" t="s">
        <v>41</v>
      </c>
      <c r="D15" s="12">
        <v>454252</v>
      </c>
      <c r="E15" s="13">
        <v>3</v>
      </c>
      <c r="F15" s="13">
        <v>0</v>
      </c>
      <c r="G15" s="92">
        <f t="shared" si="0"/>
        <v>567.81500000000005</v>
      </c>
      <c r="H15" s="23">
        <f t="shared" si="1"/>
        <v>454.25200000000007</v>
      </c>
      <c r="I15" s="23">
        <f t="shared" si="2"/>
        <v>19.20539419087137</v>
      </c>
      <c r="J15" s="83">
        <f t="shared" si="3"/>
        <v>473.45739419087141</v>
      </c>
      <c r="K15" s="30"/>
      <c r="L15" s="30"/>
      <c r="M15" s="30"/>
      <c r="N15" s="30"/>
      <c r="O15" s="60"/>
      <c r="P15" s="60"/>
    </row>
    <row r="16" spans="1:22" s="31" customFormat="1" x14ac:dyDescent="0.8">
      <c r="A16" s="102"/>
      <c r="B16" s="10">
        <v>5</v>
      </c>
      <c r="C16" s="11" t="s">
        <v>52</v>
      </c>
      <c r="D16" s="12">
        <v>596165</v>
      </c>
      <c r="E16" s="13">
        <v>3</v>
      </c>
      <c r="F16" s="13">
        <v>0</v>
      </c>
      <c r="G16" s="92">
        <f t="shared" si="0"/>
        <v>745.20624999999995</v>
      </c>
      <c r="H16" s="23">
        <f t="shared" si="1"/>
        <v>596.16499999999996</v>
      </c>
      <c r="I16" s="23">
        <f t="shared" si="2"/>
        <v>19.20539419087137</v>
      </c>
      <c r="J16" s="83">
        <f t="shared" si="3"/>
        <v>615.37039419087137</v>
      </c>
      <c r="K16" s="30"/>
      <c r="L16" s="30"/>
      <c r="M16" s="30"/>
      <c r="N16" s="30"/>
      <c r="O16" s="60"/>
      <c r="P16" s="60"/>
    </row>
    <row r="17" spans="1:16" s="33" customFormat="1" x14ac:dyDescent="0.8">
      <c r="A17" s="98">
        <v>3</v>
      </c>
      <c r="B17" s="18">
        <v>1</v>
      </c>
      <c r="C17" s="19" t="s">
        <v>36</v>
      </c>
      <c r="D17" s="20">
        <v>1061926</v>
      </c>
      <c r="E17" s="21">
        <v>10</v>
      </c>
      <c r="F17" s="21">
        <v>0</v>
      </c>
      <c r="G17" s="93">
        <f t="shared" si="0"/>
        <v>1327.4075</v>
      </c>
      <c r="H17" s="25">
        <f t="shared" si="1"/>
        <v>1061.9260000000002</v>
      </c>
      <c r="I17" s="25">
        <f t="shared" si="2"/>
        <v>64.017980636237894</v>
      </c>
      <c r="J17" s="84">
        <f t="shared" si="3"/>
        <v>1125.9439806362379</v>
      </c>
      <c r="K17" s="32"/>
      <c r="L17" s="32"/>
      <c r="M17" s="32"/>
      <c r="N17" s="32"/>
      <c r="O17" s="63"/>
      <c r="P17" s="63"/>
    </row>
    <row r="18" spans="1:16" s="33" customFormat="1" x14ac:dyDescent="0.8">
      <c r="A18" s="98">
        <f>SUM(J17:J21)</f>
        <v>3126.0507786998619</v>
      </c>
      <c r="B18" s="18">
        <v>2</v>
      </c>
      <c r="C18" s="19" t="s">
        <v>78</v>
      </c>
      <c r="D18" s="20">
        <v>537843</v>
      </c>
      <c r="E18" s="21">
        <v>0</v>
      </c>
      <c r="F18" s="21">
        <v>0</v>
      </c>
      <c r="G18" s="93">
        <f t="shared" si="0"/>
        <v>672.30375000000004</v>
      </c>
      <c r="H18" s="25">
        <f t="shared" si="1"/>
        <v>537.84300000000007</v>
      </c>
      <c r="I18" s="25">
        <f t="shared" si="2"/>
        <v>0</v>
      </c>
      <c r="J18" s="84">
        <f t="shared" si="3"/>
        <v>537.84300000000007</v>
      </c>
      <c r="K18" s="32"/>
      <c r="L18" s="32"/>
      <c r="M18" s="32"/>
      <c r="N18" s="32"/>
      <c r="O18" s="63"/>
      <c r="P18" s="63"/>
    </row>
    <row r="19" spans="1:16" s="33" customFormat="1" x14ac:dyDescent="0.8">
      <c r="A19" s="98"/>
      <c r="B19" s="18">
        <v>3</v>
      </c>
      <c r="C19" s="19" t="s">
        <v>72</v>
      </c>
      <c r="D19" s="20">
        <v>726836</v>
      </c>
      <c r="E19" s="21">
        <v>0</v>
      </c>
      <c r="F19" s="21">
        <v>0</v>
      </c>
      <c r="G19" s="93">
        <f t="shared" si="0"/>
        <v>908.54499999999996</v>
      </c>
      <c r="H19" s="25">
        <f t="shared" si="1"/>
        <v>726.83600000000001</v>
      </c>
      <c r="I19" s="25">
        <f t="shared" si="2"/>
        <v>0</v>
      </c>
      <c r="J19" s="84">
        <f t="shared" si="3"/>
        <v>726.83600000000001</v>
      </c>
      <c r="K19" s="32"/>
      <c r="L19" s="32"/>
      <c r="M19" s="32"/>
      <c r="N19" s="32"/>
      <c r="O19" s="63"/>
      <c r="P19" s="63"/>
    </row>
    <row r="20" spans="1:16" s="33" customFormat="1" x14ac:dyDescent="0.8">
      <c r="A20" s="98"/>
      <c r="B20" s="18">
        <v>4</v>
      </c>
      <c r="C20" s="19" t="s">
        <v>73</v>
      </c>
      <c r="D20" s="20">
        <v>327437</v>
      </c>
      <c r="E20" s="21">
        <v>0</v>
      </c>
      <c r="F20" s="21">
        <v>0</v>
      </c>
      <c r="G20" s="93">
        <f t="shared" si="0"/>
        <v>409.29624999999999</v>
      </c>
      <c r="H20" s="25">
        <f t="shared" si="1"/>
        <v>327.43700000000001</v>
      </c>
      <c r="I20" s="25">
        <f t="shared" si="2"/>
        <v>0</v>
      </c>
      <c r="J20" s="84">
        <v>400</v>
      </c>
      <c r="K20" s="32"/>
      <c r="L20" s="32"/>
      <c r="M20" s="32"/>
      <c r="N20" s="32"/>
      <c r="O20" s="63"/>
      <c r="P20" s="63"/>
    </row>
    <row r="21" spans="1:16" s="33" customFormat="1" x14ac:dyDescent="0.8">
      <c r="A21" s="98"/>
      <c r="B21" s="18">
        <v>5</v>
      </c>
      <c r="C21" s="19" t="s">
        <v>59</v>
      </c>
      <c r="D21" s="20">
        <v>329026</v>
      </c>
      <c r="E21" s="21">
        <v>1</v>
      </c>
      <c r="F21" s="21">
        <v>0</v>
      </c>
      <c r="G21" s="93">
        <f t="shared" si="0"/>
        <v>411.28250000000003</v>
      </c>
      <c r="H21" s="25">
        <f t="shared" si="1"/>
        <v>329.02600000000007</v>
      </c>
      <c r="I21" s="25">
        <f t="shared" si="2"/>
        <v>6.4017980636237901</v>
      </c>
      <c r="J21" s="84">
        <f t="shared" si="3"/>
        <v>335.42779806362387</v>
      </c>
      <c r="K21" s="32"/>
      <c r="L21" s="32"/>
      <c r="M21" s="32"/>
      <c r="N21" s="32"/>
      <c r="O21" s="63"/>
      <c r="P21" s="63"/>
    </row>
    <row r="22" spans="1:16" s="35" customFormat="1" x14ac:dyDescent="0.8">
      <c r="A22" s="101">
        <v>4</v>
      </c>
      <c r="B22" s="14">
        <v>1</v>
      </c>
      <c r="C22" s="15" t="s">
        <v>8</v>
      </c>
      <c r="D22" s="16">
        <v>1255840</v>
      </c>
      <c r="E22" s="17">
        <v>156</v>
      </c>
      <c r="F22" s="17">
        <v>0</v>
      </c>
      <c r="G22" s="94">
        <f t="shared" si="0"/>
        <v>1569.8</v>
      </c>
      <c r="H22" s="24">
        <f t="shared" si="1"/>
        <v>1255.8400000000001</v>
      </c>
      <c r="I22" s="24">
        <f t="shared" si="2"/>
        <v>998.68049792531122</v>
      </c>
      <c r="J22" s="79">
        <f t="shared" si="3"/>
        <v>2254.5204979253112</v>
      </c>
      <c r="K22" s="34"/>
      <c r="L22" s="34"/>
      <c r="M22" s="34"/>
      <c r="N22" s="34"/>
      <c r="O22" s="61"/>
      <c r="P22" s="61"/>
    </row>
    <row r="23" spans="1:16" s="35" customFormat="1" x14ac:dyDescent="0.8">
      <c r="A23" s="101">
        <f>SUM(J22:J29)</f>
        <v>6713.2689972337475</v>
      </c>
      <c r="B23" s="14">
        <v>2</v>
      </c>
      <c r="C23" s="15" t="s">
        <v>17</v>
      </c>
      <c r="D23" s="16">
        <v>1154848</v>
      </c>
      <c r="E23" s="17">
        <v>39</v>
      </c>
      <c r="F23" s="17">
        <v>0</v>
      </c>
      <c r="G23" s="94">
        <f t="shared" si="0"/>
        <v>1443.56</v>
      </c>
      <c r="H23" s="24">
        <f t="shared" si="1"/>
        <v>1154.848</v>
      </c>
      <c r="I23" s="24">
        <f t="shared" si="2"/>
        <v>249.6701244813278</v>
      </c>
      <c r="J23" s="79">
        <f t="shared" si="3"/>
        <v>1404.5181244813277</v>
      </c>
      <c r="K23" s="34"/>
      <c r="L23" s="34"/>
      <c r="M23" s="34"/>
      <c r="N23" s="34"/>
      <c r="O23" s="61"/>
      <c r="P23" s="61"/>
    </row>
    <row r="24" spans="1:16" s="35" customFormat="1" x14ac:dyDescent="0.8">
      <c r="A24" s="101"/>
      <c r="B24" s="14">
        <v>3</v>
      </c>
      <c r="C24" s="15" t="s">
        <v>34</v>
      </c>
      <c r="D24" s="16">
        <v>645468</v>
      </c>
      <c r="E24" s="17">
        <v>5</v>
      </c>
      <c r="F24" s="17">
        <v>0</v>
      </c>
      <c r="G24" s="94">
        <f t="shared" si="0"/>
        <v>806.83500000000004</v>
      </c>
      <c r="H24" s="24">
        <f t="shared" si="1"/>
        <v>645.46800000000007</v>
      </c>
      <c r="I24" s="24">
        <f t="shared" si="2"/>
        <v>32.008990318118947</v>
      </c>
      <c r="J24" s="79">
        <f t="shared" si="3"/>
        <v>677.47699031811908</v>
      </c>
      <c r="K24" s="34"/>
      <c r="L24" s="34"/>
      <c r="M24" s="34"/>
      <c r="N24" s="34"/>
      <c r="O24" s="61"/>
      <c r="P24" s="61"/>
    </row>
    <row r="25" spans="1:16" s="35" customFormat="1" x14ac:dyDescent="0.8">
      <c r="A25" s="101"/>
      <c r="B25" s="14">
        <v>4</v>
      </c>
      <c r="C25" s="15" t="s">
        <v>35</v>
      </c>
      <c r="D25" s="16">
        <v>260421</v>
      </c>
      <c r="E25" s="17">
        <v>2</v>
      </c>
      <c r="F25" s="17">
        <v>0</v>
      </c>
      <c r="G25" s="94">
        <f t="shared" si="0"/>
        <v>325.52625</v>
      </c>
      <c r="H25" s="24">
        <f t="shared" si="1"/>
        <v>260.42099999999999</v>
      </c>
      <c r="I25" s="24">
        <f t="shared" si="2"/>
        <v>12.80359612724758</v>
      </c>
      <c r="J25" s="79">
        <f t="shared" si="3"/>
        <v>273.22459612724759</v>
      </c>
      <c r="K25" s="34"/>
      <c r="L25" s="34"/>
      <c r="M25" s="34"/>
      <c r="N25" s="34"/>
      <c r="O25" s="61"/>
      <c r="P25" s="61"/>
    </row>
    <row r="26" spans="1:16" s="35" customFormat="1" x14ac:dyDescent="0.8">
      <c r="A26" s="101"/>
      <c r="B26" s="14">
        <v>5</v>
      </c>
      <c r="C26" s="15" t="s">
        <v>63</v>
      </c>
      <c r="D26" s="16">
        <v>818815</v>
      </c>
      <c r="E26" s="17">
        <v>4</v>
      </c>
      <c r="F26" s="17">
        <v>0</v>
      </c>
      <c r="G26" s="94">
        <f t="shared" si="0"/>
        <v>1023.51875</v>
      </c>
      <c r="H26" s="24">
        <f t="shared" si="1"/>
        <v>818.81500000000005</v>
      </c>
      <c r="I26" s="24">
        <f t="shared" si="2"/>
        <v>25.60719225449516</v>
      </c>
      <c r="J26" s="79">
        <f t="shared" si="3"/>
        <v>844.42219225449526</v>
      </c>
      <c r="K26" s="34"/>
      <c r="L26" s="34"/>
      <c r="M26" s="34"/>
      <c r="N26" s="34"/>
      <c r="O26" s="61"/>
      <c r="P26" s="61"/>
    </row>
    <row r="27" spans="1:16" s="35" customFormat="1" x14ac:dyDescent="0.8">
      <c r="A27" s="101"/>
      <c r="B27" s="14">
        <v>6</v>
      </c>
      <c r="C27" s="15" t="s">
        <v>80</v>
      </c>
      <c r="D27" s="16">
        <v>208912</v>
      </c>
      <c r="E27" s="17">
        <v>0</v>
      </c>
      <c r="F27" s="17">
        <v>0</v>
      </c>
      <c r="G27" s="94">
        <f t="shared" si="0"/>
        <v>261.14</v>
      </c>
      <c r="H27" s="24">
        <f t="shared" si="1"/>
        <v>208.91200000000001</v>
      </c>
      <c r="I27" s="24">
        <f t="shared" si="2"/>
        <v>0</v>
      </c>
      <c r="J27" s="79">
        <f t="shared" si="3"/>
        <v>208.91200000000001</v>
      </c>
      <c r="K27" s="34"/>
      <c r="L27" s="34"/>
      <c r="M27" s="34"/>
      <c r="N27" s="34"/>
      <c r="O27" s="61"/>
      <c r="P27" s="61"/>
    </row>
    <row r="28" spans="1:16" s="35" customFormat="1" x14ac:dyDescent="0.8">
      <c r="A28" s="101"/>
      <c r="B28" s="14">
        <v>7</v>
      </c>
      <c r="C28" s="15" t="s">
        <v>81</v>
      </c>
      <c r="D28" s="16">
        <v>280246</v>
      </c>
      <c r="E28" s="17">
        <v>0</v>
      </c>
      <c r="F28" s="17">
        <v>0</v>
      </c>
      <c r="G28" s="94">
        <f t="shared" si="0"/>
        <v>350.3075</v>
      </c>
      <c r="H28" s="24">
        <f t="shared" si="1"/>
        <v>280.24600000000004</v>
      </c>
      <c r="I28" s="24">
        <f t="shared" si="2"/>
        <v>0</v>
      </c>
      <c r="J28" s="79">
        <f t="shared" si="3"/>
        <v>280.24600000000004</v>
      </c>
      <c r="K28" s="34"/>
      <c r="L28" s="34"/>
      <c r="M28" s="34"/>
      <c r="N28" s="34"/>
      <c r="O28" s="61"/>
      <c r="P28" s="61"/>
    </row>
    <row r="29" spans="1:16" s="35" customFormat="1" x14ac:dyDescent="0.8">
      <c r="A29" s="101"/>
      <c r="B29" s="14">
        <v>8</v>
      </c>
      <c r="C29" s="15" t="s">
        <v>61</v>
      </c>
      <c r="D29" s="16">
        <v>757145</v>
      </c>
      <c r="E29" s="17">
        <v>2</v>
      </c>
      <c r="F29" s="17">
        <v>0</v>
      </c>
      <c r="G29" s="94">
        <f t="shared" si="0"/>
        <v>946.43124999999998</v>
      </c>
      <c r="H29" s="24">
        <f t="shared" si="1"/>
        <v>757.14499999999998</v>
      </c>
      <c r="I29" s="24">
        <f t="shared" si="2"/>
        <v>12.80359612724758</v>
      </c>
      <c r="J29" s="79">
        <f t="shared" si="3"/>
        <v>769.94859612724758</v>
      </c>
      <c r="K29" s="34"/>
      <c r="L29" s="34"/>
      <c r="M29" s="34"/>
      <c r="N29" s="34"/>
      <c r="O29" s="61"/>
      <c r="P29" s="61"/>
    </row>
    <row r="30" spans="1:16" s="43" customFormat="1" x14ac:dyDescent="0.8">
      <c r="A30" s="99">
        <v>5</v>
      </c>
      <c r="B30" s="38">
        <v>1</v>
      </c>
      <c r="C30" s="39" t="s">
        <v>16</v>
      </c>
      <c r="D30" s="40">
        <v>551466</v>
      </c>
      <c r="E30" s="41">
        <v>16</v>
      </c>
      <c r="F30" s="41">
        <v>0</v>
      </c>
      <c r="G30" s="95">
        <f t="shared" si="0"/>
        <v>689.33249999999998</v>
      </c>
      <c r="H30" s="42">
        <f t="shared" si="1"/>
        <v>551.46600000000001</v>
      </c>
      <c r="I30" s="42">
        <f t="shared" si="2"/>
        <v>102.42876901798064</v>
      </c>
      <c r="J30" s="85">
        <f t="shared" si="3"/>
        <v>653.89476901798071</v>
      </c>
      <c r="K30" s="26"/>
      <c r="L30" s="26"/>
      <c r="M30" s="26"/>
      <c r="N30" s="26"/>
      <c r="O30" s="62"/>
      <c r="P30" s="62"/>
    </row>
    <row r="31" spans="1:16" s="43" customFormat="1" x14ac:dyDescent="0.8">
      <c r="A31" s="99">
        <f>SUM(J30:J37)</f>
        <v>5824.9418547717842</v>
      </c>
      <c r="B31" s="38">
        <v>2</v>
      </c>
      <c r="C31" s="39" t="s">
        <v>20</v>
      </c>
      <c r="D31" s="40">
        <v>918542</v>
      </c>
      <c r="E31" s="41">
        <v>22</v>
      </c>
      <c r="F31" s="41">
        <v>0</v>
      </c>
      <c r="G31" s="95">
        <f t="shared" si="0"/>
        <v>1148.1775</v>
      </c>
      <c r="H31" s="42">
        <f t="shared" si="1"/>
        <v>918.54200000000003</v>
      </c>
      <c r="I31" s="42">
        <f t="shared" si="2"/>
        <v>140.83955739972336</v>
      </c>
      <c r="J31" s="85">
        <f t="shared" si="3"/>
        <v>1059.3815573997233</v>
      </c>
      <c r="K31" s="26"/>
      <c r="L31" s="26"/>
      <c r="M31" s="26"/>
      <c r="N31" s="26"/>
      <c r="O31" s="62"/>
      <c r="P31" s="62"/>
    </row>
    <row r="32" spans="1:16" s="43" customFormat="1" x14ac:dyDescent="0.8">
      <c r="A32" s="99"/>
      <c r="B32" s="38">
        <v>3</v>
      </c>
      <c r="C32" s="39" t="s">
        <v>22</v>
      </c>
      <c r="D32" s="40">
        <v>581334</v>
      </c>
      <c r="E32" s="41">
        <v>12</v>
      </c>
      <c r="F32" s="41">
        <v>0</v>
      </c>
      <c r="G32" s="95">
        <f t="shared" si="0"/>
        <v>726.66750000000002</v>
      </c>
      <c r="H32" s="42">
        <f t="shared" si="1"/>
        <v>581.33400000000006</v>
      </c>
      <c r="I32" s="42">
        <f t="shared" si="2"/>
        <v>76.821576763485481</v>
      </c>
      <c r="J32" s="85">
        <f t="shared" si="3"/>
        <v>658.15557676348556</v>
      </c>
      <c r="K32" s="26"/>
      <c r="L32" s="26"/>
      <c r="M32" s="26"/>
      <c r="N32" s="26"/>
      <c r="O32" s="62"/>
      <c r="P32" s="62"/>
    </row>
    <row r="33" spans="1:16" s="43" customFormat="1" x14ac:dyDescent="0.8">
      <c r="A33" s="99"/>
      <c r="B33" s="38">
        <v>4</v>
      </c>
      <c r="C33" s="39" t="s">
        <v>32</v>
      </c>
      <c r="D33" s="40">
        <v>873310</v>
      </c>
      <c r="E33" s="41">
        <v>7</v>
      </c>
      <c r="F33" s="41">
        <v>0</v>
      </c>
      <c r="G33" s="95">
        <f t="shared" si="0"/>
        <v>1091.6375</v>
      </c>
      <c r="H33" s="42">
        <f t="shared" si="1"/>
        <v>873.31000000000006</v>
      </c>
      <c r="I33" s="42">
        <f t="shared" si="2"/>
        <v>44.812586445366527</v>
      </c>
      <c r="J33" s="85">
        <f t="shared" si="3"/>
        <v>918.12258644536655</v>
      </c>
      <c r="K33" s="26"/>
      <c r="L33" s="26"/>
      <c r="M33" s="26"/>
      <c r="N33" s="26"/>
      <c r="O33" s="62"/>
      <c r="P33" s="62"/>
    </row>
    <row r="34" spans="1:16" s="43" customFormat="1" x14ac:dyDescent="0.8">
      <c r="A34" s="99"/>
      <c r="B34" s="38">
        <v>5</v>
      </c>
      <c r="C34" s="39" t="s">
        <v>50</v>
      </c>
      <c r="D34" s="40">
        <v>193548</v>
      </c>
      <c r="E34" s="41">
        <v>1</v>
      </c>
      <c r="F34" s="41">
        <v>0</v>
      </c>
      <c r="G34" s="95">
        <f t="shared" si="0"/>
        <v>241.935</v>
      </c>
      <c r="H34" s="42">
        <f t="shared" si="1"/>
        <v>193.548</v>
      </c>
      <c r="I34" s="42">
        <f t="shared" si="2"/>
        <v>6.4017980636237901</v>
      </c>
      <c r="J34" s="85">
        <f t="shared" si="3"/>
        <v>199.9497980636238</v>
      </c>
      <c r="K34" s="26"/>
      <c r="L34" s="26"/>
      <c r="M34" s="26"/>
      <c r="N34" s="26"/>
      <c r="O34" s="62"/>
      <c r="P34" s="62"/>
    </row>
    <row r="35" spans="1:16" s="43" customFormat="1" x14ac:dyDescent="0.8">
      <c r="A35" s="99"/>
      <c r="B35" s="38">
        <v>6</v>
      </c>
      <c r="C35" s="39" t="s">
        <v>67</v>
      </c>
      <c r="D35" s="40">
        <v>484743</v>
      </c>
      <c r="E35" s="41">
        <v>2</v>
      </c>
      <c r="F35" s="41">
        <v>0</v>
      </c>
      <c r="G35" s="95">
        <f t="shared" si="0"/>
        <v>605.92875000000004</v>
      </c>
      <c r="H35" s="42">
        <f t="shared" si="1"/>
        <v>484.74300000000005</v>
      </c>
      <c r="I35" s="42">
        <f t="shared" si="2"/>
        <v>12.80359612724758</v>
      </c>
      <c r="J35" s="85">
        <f t="shared" si="3"/>
        <v>497.54659612724765</v>
      </c>
      <c r="K35" s="26"/>
      <c r="L35" s="26"/>
      <c r="M35" s="26"/>
      <c r="N35" s="26"/>
      <c r="O35" s="62"/>
      <c r="P35" s="62"/>
    </row>
    <row r="36" spans="1:16" s="43" customFormat="1" x14ac:dyDescent="0.8">
      <c r="A36" s="99"/>
      <c r="B36" s="38">
        <v>7</v>
      </c>
      <c r="C36" s="39" t="s">
        <v>43</v>
      </c>
      <c r="D36" s="40">
        <v>847526</v>
      </c>
      <c r="E36" s="41">
        <v>6</v>
      </c>
      <c r="F36" s="41">
        <v>0</v>
      </c>
      <c r="G36" s="95">
        <f t="shared" ref="G36:G67" si="4">(125*D36)/100000</f>
        <v>1059.4075</v>
      </c>
      <c r="H36" s="42">
        <f t="shared" si="1"/>
        <v>847.52600000000007</v>
      </c>
      <c r="I36" s="42">
        <f t="shared" si="2"/>
        <v>38.410788381742741</v>
      </c>
      <c r="J36" s="85">
        <f t="shared" si="3"/>
        <v>885.93678838174276</v>
      </c>
      <c r="K36" s="26"/>
      <c r="L36" s="26"/>
      <c r="M36" s="26"/>
      <c r="N36" s="26"/>
      <c r="O36" s="62"/>
      <c r="P36" s="62"/>
    </row>
    <row r="37" spans="1:16" s="43" customFormat="1" x14ac:dyDescent="0.8">
      <c r="A37" s="99"/>
      <c r="B37" s="38">
        <v>8</v>
      </c>
      <c r="C37" s="39" t="s">
        <v>27</v>
      </c>
      <c r="D37" s="40">
        <v>894338</v>
      </c>
      <c r="E37" s="41">
        <v>9</v>
      </c>
      <c r="F37" s="41">
        <v>0</v>
      </c>
      <c r="G37" s="95">
        <f t="shared" si="4"/>
        <v>1117.9224999999999</v>
      </c>
      <c r="H37" s="42">
        <f t="shared" si="1"/>
        <v>894.33799999999997</v>
      </c>
      <c r="I37" s="42">
        <f t="shared" si="2"/>
        <v>57.616182572614107</v>
      </c>
      <c r="J37" s="85">
        <f t="shared" si="3"/>
        <v>951.95418257261406</v>
      </c>
      <c r="K37" s="26"/>
      <c r="L37" s="26"/>
      <c r="M37" s="26"/>
      <c r="N37" s="26"/>
      <c r="O37" s="62"/>
      <c r="P37" s="62"/>
    </row>
    <row r="38" spans="1:16" s="37" customFormat="1" x14ac:dyDescent="0.8">
      <c r="A38" s="100">
        <v>6</v>
      </c>
      <c r="B38" s="1">
        <v>1</v>
      </c>
      <c r="C38" s="5" t="s">
        <v>10</v>
      </c>
      <c r="D38" s="6">
        <v>1335742</v>
      </c>
      <c r="E38" s="7">
        <v>111</v>
      </c>
      <c r="F38" s="7">
        <v>0</v>
      </c>
      <c r="G38" s="91">
        <f t="shared" si="4"/>
        <v>1669.6775</v>
      </c>
      <c r="H38" s="22">
        <f t="shared" si="1"/>
        <v>1335.7420000000002</v>
      </c>
      <c r="I38" s="22">
        <f t="shared" si="2"/>
        <v>710.59958506224064</v>
      </c>
      <c r="J38" s="82">
        <f t="shared" si="3"/>
        <v>2046.3415850622409</v>
      </c>
      <c r="K38" s="36"/>
      <c r="L38" s="36"/>
      <c r="M38" s="36"/>
      <c r="N38" s="36"/>
      <c r="O38" s="59"/>
      <c r="P38" s="59"/>
    </row>
    <row r="39" spans="1:16" s="37" customFormat="1" x14ac:dyDescent="0.8">
      <c r="A39" s="100">
        <f>SUM(J38:J45)</f>
        <v>7729.4433236514515</v>
      </c>
      <c r="B39" s="1">
        <v>2</v>
      </c>
      <c r="C39" s="5" t="s">
        <v>12</v>
      </c>
      <c r="D39" s="6">
        <v>1546873</v>
      </c>
      <c r="E39" s="7">
        <v>91</v>
      </c>
      <c r="F39" s="7">
        <f>3+1</f>
        <v>4</v>
      </c>
      <c r="G39" s="91">
        <f t="shared" si="4"/>
        <v>1933.5912499999999</v>
      </c>
      <c r="H39" s="22">
        <f t="shared" si="1"/>
        <v>1546.873</v>
      </c>
      <c r="I39" s="22">
        <f t="shared" si="2"/>
        <v>582.56362378976485</v>
      </c>
      <c r="J39" s="82">
        <f t="shared" si="3"/>
        <v>2129.4366237897648</v>
      </c>
      <c r="K39" s="36"/>
      <c r="L39" s="36"/>
      <c r="M39" s="36"/>
      <c r="N39" s="36"/>
      <c r="O39" s="59"/>
      <c r="P39" s="59"/>
    </row>
    <row r="40" spans="1:16" s="37" customFormat="1" x14ac:dyDescent="0.8">
      <c r="A40" s="100"/>
      <c r="B40" s="1">
        <v>3</v>
      </c>
      <c r="C40" s="5" t="s">
        <v>21</v>
      </c>
      <c r="D40" s="6">
        <v>717561</v>
      </c>
      <c r="E40" s="7">
        <v>17</v>
      </c>
      <c r="F40" s="7">
        <v>0</v>
      </c>
      <c r="G40" s="91">
        <f t="shared" si="4"/>
        <v>896.95124999999996</v>
      </c>
      <c r="H40" s="22">
        <f t="shared" si="1"/>
        <v>717.56100000000004</v>
      </c>
      <c r="I40" s="22">
        <f t="shared" si="2"/>
        <v>108.83056708160443</v>
      </c>
      <c r="J40" s="82">
        <f t="shared" si="3"/>
        <v>826.39156708160442</v>
      </c>
      <c r="K40" s="36"/>
      <c r="L40" s="36"/>
      <c r="M40" s="36"/>
      <c r="N40" s="36"/>
      <c r="O40" s="59"/>
      <c r="P40" s="59"/>
    </row>
    <row r="41" spans="1:16" s="37" customFormat="1" x14ac:dyDescent="0.8">
      <c r="A41" s="100"/>
      <c r="B41" s="1">
        <v>4</v>
      </c>
      <c r="C41" s="5" t="s">
        <v>23</v>
      </c>
      <c r="D41" s="6">
        <v>565198</v>
      </c>
      <c r="E41" s="7">
        <v>10</v>
      </c>
      <c r="F41" s="7">
        <v>0</v>
      </c>
      <c r="G41" s="91">
        <f t="shared" si="4"/>
        <v>706.49749999999995</v>
      </c>
      <c r="H41" s="22">
        <f t="shared" si="1"/>
        <v>565.19799999999998</v>
      </c>
      <c r="I41" s="22">
        <f t="shared" si="2"/>
        <v>64.017980636237894</v>
      </c>
      <c r="J41" s="82">
        <f t="shared" si="3"/>
        <v>629.21598063623787</v>
      </c>
      <c r="K41" s="36"/>
      <c r="L41" s="36"/>
      <c r="M41" s="36"/>
      <c r="N41" s="36"/>
      <c r="O41" s="59"/>
      <c r="P41" s="59"/>
    </row>
    <row r="42" spans="1:16" s="37" customFormat="1" x14ac:dyDescent="0.8">
      <c r="A42" s="100"/>
      <c r="B42" s="1">
        <v>5</v>
      </c>
      <c r="C42" s="5" t="s">
        <v>31</v>
      </c>
      <c r="D42" s="6">
        <v>729035</v>
      </c>
      <c r="E42" s="7">
        <v>6</v>
      </c>
      <c r="F42" s="7">
        <v>0</v>
      </c>
      <c r="G42" s="91">
        <f t="shared" si="4"/>
        <v>911.29375000000005</v>
      </c>
      <c r="H42" s="22">
        <f t="shared" si="1"/>
        <v>729.03500000000008</v>
      </c>
      <c r="I42" s="22">
        <f t="shared" si="2"/>
        <v>38.410788381742741</v>
      </c>
      <c r="J42" s="82">
        <f t="shared" si="3"/>
        <v>767.44578838174277</v>
      </c>
      <c r="K42" s="36"/>
      <c r="L42" s="36"/>
      <c r="M42" s="36"/>
      <c r="N42" s="36"/>
      <c r="O42" s="59"/>
      <c r="P42" s="59"/>
    </row>
    <row r="43" spans="1:16" s="37" customFormat="1" x14ac:dyDescent="0.8">
      <c r="A43" s="100"/>
      <c r="B43" s="1">
        <v>6</v>
      </c>
      <c r="C43" s="5" t="s">
        <v>46</v>
      </c>
      <c r="D43" s="6">
        <v>537097</v>
      </c>
      <c r="E43" s="7">
        <v>3</v>
      </c>
      <c r="F43" s="7">
        <v>0</v>
      </c>
      <c r="G43" s="91">
        <f t="shared" si="4"/>
        <v>671.37125000000003</v>
      </c>
      <c r="H43" s="22">
        <f t="shared" si="1"/>
        <v>537.09700000000009</v>
      </c>
      <c r="I43" s="22">
        <f t="shared" si="2"/>
        <v>19.20539419087137</v>
      </c>
      <c r="J43" s="82">
        <f t="shared" si="3"/>
        <v>556.3023941908715</v>
      </c>
      <c r="K43" s="36"/>
      <c r="L43" s="36"/>
      <c r="M43" s="36"/>
      <c r="N43" s="36"/>
      <c r="O43" s="59"/>
      <c r="P43" s="59"/>
    </row>
    <row r="44" spans="1:16" s="37" customFormat="1" x14ac:dyDescent="0.8">
      <c r="A44" s="100"/>
      <c r="B44" s="1">
        <v>7</v>
      </c>
      <c r="C44" s="5" t="s">
        <v>74</v>
      </c>
      <c r="D44" s="6">
        <v>229936</v>
      </c>
      <c r="E44" s="7">
        <v>0</v>
      </c>
      <c r="F44" s="7">
        <v>0</v>
      </c>
      <c r="G44" s="91">
        <f t="shared" si="4"/>
        <v>287.42</v>
      </c>
      <c r="H44" s="22">
        <f t="shared" si="1"/>
        <v>229.93600000000004</v>
      </c>
      <c r="I44" s="22">
        <f t="shared" si="2"/>
        <v>0</v>
      </c>
      <c r="J44" s="82">
        <f t="shared" si="3"/>
        <v>229.93600000000004</v>
      </c>
      <c r="K44" s="36"/>
      <c r="L44" s="36"/>
      <c r="M44" s="36"/>
      <c r="N44" s="36"/>
      <c r="O44" s="59"/>
      <c r="P44" s="59"/>
    </row>
    <row r="45" spans="1:16" s="37" customFormat="1" x14ac:dyDescent="0.8">
      <c r="A45" s="100"/>
      <c r="B45" s="1">
        <v>8</v>
      </c>
      <c r="C45" s="5" t="s">
        <v>29</v>
      </c>
      <c r="D45" s="6">
        <v>493159</v>
      </c>
      <c r="E45" s="7">
        <v>8</v>
      </c>
      <c r="F45" s="7">
        <v>0</v>
      </c>
      <c r="G45" s="91">
        <f t="shared" si="4"/>
        <v>616.44875000000002</v>
      </c>
      <c r="H45" s="22">
        <f t="shared" si="1"/>
        <v>493.15900000000005</v>
      </c>
      <c r="I45" s="22">
        <f t="shared" si="2"/>
        <v>51.214384508990321</v>
      </c>
      <c r="J45" s="82">
        <f t="shared" si="3"/>
        <v>544.3733845089904</v>
      </c>
      <c r="K45" s="36"/>
      <c r="L45" s="36"/>
      <c r="M45" s="36"/>
      <c r="N45" s="36"/>
      <c r="O45" s="59"/>
      <c r="P45" s="59"/>
    </row>
    <row r="46" spans="1:16" s="33" customFormat="1" x14ac:dyDescent="0.8">
      <c r="A46" s="98">
        <v>7</v>
      </c>
      <c r="B46" s="18">
        <v>1</v>
      </c>
      <c r="C46" s="19" t="s">
        <v>58</v>
      </c>
      <c r="D46" s="20">
        <v>984381</v>
      </c>
      <c r="E46" s="21">
        <v>3</v>
      </c>
      <c r="F46" s="21">
        <v>0</v>
      </c>
      <c r="G46" s="93">
        <f t="shared" si="4"/>
        <v>1230.4762499999999</v>
      </c>
      <c r="H46" s="25">
        <f t="shared" si="1"/>
        <v>984.38099999999997</v>
      </c>
      <c r="I46" s="25">
        <f t="shared" si="2"/>
        <v>19.20539419087137</v>
      </c>
      <c r="J46" s="84">
        <f t="shared" si="3"/>
        <v>1003.5863941908714</v>
      </c>
      <c r="K46" s="32"/>
      <c r="L46" s="32"/>
      <c r="M46" s="32"/>
      <c r="N46" s="32"/>
      <c r="O46" s="63"/>
      <c r="P46" s="63"/>
    </row>
    <row r="47" spans="1:16" s="33" customFormat="1" x14ac:dyDescent="0.8">
      <c r="A47" s="98">
        <f>SUM(J46:J49)</f>
        <v>5141.0543748271084</v>
      </c>
      <c r="B47" s="18">
        <v>2</v>
      </c>
      <c r="C47" s="19" t="s">
        <v>64</v>
      </c>
      <c r="D47" s="20">
        <v>1306210</v>
      </c>
      <c r="E47" s="21">
        <v>3</v>
      </c>
      <c r="F47" s="21">
        <v>0</v>
      </c>
      <c r="G47" s="93">
        <f t="shared" si="4"/>
        <v>1632.7625</v>
      </c>
      <c r="H47" s="25">
        <f t="shared" si="1"/>
        <v>1306.21</v>
      </c>
      <c r="I47" s="25">
        <f t="shared" si="2"/>
        <v>19.20539419087137</v>
      </c>
      <c r="J47" s="84">
        <f t="shared" si="3"/>
        <v>1325.4153941908714</v>
      </c>
      <c r="K47" s="32"/>
      <c r="L47" s="32"/>
      <c r="M47" s="32"/>
      <c r="N47" s="32"/>
      <c r="O47" s="63"/>
      <c r="P47" s="63"/>
    </row>
    <row r="48" spans="1:16" s="33" customFormat="1" x14ac:dyDescent="0.8">
      <c r="A48" s="98"/>
      <c r="B48" s="18">
        <v>3</v>
      </c>
      <c r="C48" s="19" t="s">
        <v>66</v>
      </c>
      <c r="D48" s="20">
        <v>1804384</v>
      </c>
      <c r="E48" s="21">
        <v>6</v>
      </c>
      <c r="F48" s="21">
        <v>0</v>
      </c>
      <c r="G48" s="93">
        <f t="shared" si="4"/>
        <v>2255.48</v>
      </c>
      <c r="H48" s="25">
        <f t="shared" si="1"/>
        <v>1804.384</v>
      </c>
      <c r="I48" s="25">
        <f t="shared" si="2"/>
        <v>38.410788381742741</v>
      </c>
      <c r="J48" s="84">
        <f t="shared" si="3"/>
        <v>1842.7947883817428</v>
      </c>
      <c r="K48" s="32"/>
      <c r="L48" s="32"/>
      <c r="M48" s="32"/>
      <c r="N48" s="32"/>
      <c r="O48" s="63"/>
      <c r="P48" s="63"/>
    </row>
    <row r="49" spans="1:16" s="33" customFormat="1" x14ac:dyDescent="0.8">
      <c r="A49" s="98"/>
      <c r="B49" s="18">
        <v>4</v>
      </c>
      <c r="C49" s="19" t="s">
        <v>70</v>
      </c>
      <c r="D49" s="20">
        <v>962856</v>
      </c>
      <c r="E49" s="21">
        <v>1</v>
      </c>
      <c r="F49" s="21">
        <v>0</v>
      </c>
      <c r="G49" s="93">
        <f t="shared" si="4"/>
        <v>1203.57</v>
      </c>
      <c r="H49" s="25">
        <f t="shared" si="1"/>
        <v>962.85599999999999</v>
      </c>
      <c r="I49" s="25">
        <f t="shared" si="2"/>
        <v>6.4017980636237901</v>
      </c>
      <c r="J49" s="84">
        <f t="shared" si="3"/>
        <v>969.2577980636238</v>
      </c>
      <c r="K49" s="32"/>
      <c r="L49" s="32"/>
      <c r="M49" s="32"/>
      <c r="N49" s="32"/>
      <c r="O49" s="63"/>
      <c r="P49" s="63"/>
    </row>
    <row r="50" spans="1:16" s="31" customFormat="1" x14ac:dyDescent="0.8">
      <c r="A50" s="102">
        <v>8</v>
      </c>
      <c r="B50" s="10">
        <v>1</v>
      </c>
      <c r="C50" s="11" t="s">
        <v>33</v>
      </c>
      <c r="D50" s="12">
        <v>512449</v>
      </c>
      <c r="E50" s="13">
        <v>4</v>
      </c>
      <c r="F50" s="13">
        <v>0</v>
      </c>
      <c r="G50" s="92">
        <f t="shared" si="4"/>
        <v>640.56124999999997</v>
      </c>
      <c r="H50" s="23">
        <f t="shared" si="1"/>
        <v>512.44899999999996</v>
      </c>
      <c r="I50" s="23">
        <f t="shared" si="2"/>
        <v>25.60719225449516</v>
      </c>
      <c r="J50" s="83">
        <f t="shared" si="3"/>
        <v>538.05619225449516</v>
      </c>
      <c r="K50" s="30"/>
      <c r="L50" s="30"/>
      <c r="M50" s="30"/>
      <c r="N50" s="30"/>
      <c r="O50" s="60"/>
      <c r="P50" s="60"/>
    </row>
    <row r="51" spans="1:16" s="31" customFormat="1" x14ac:dyDescent="0.8">
      <c r="A51" s="102">
        <f>SUM(J50:J56)</f>
        <v>5713.6291535269711</v>
      </c>
      <c r="B51" s="10">
        <v>2</v>
      </c>
      <c r="C51" s="11" t="s">
        <v>45</v>
      </c>
      <c r="D51" s="12">
        <v>522207</v>
      </c>
      <c r="E51" s="13">
        <v>3</v>
      </c>
      <c r="F51" s="13">
        <v>0</v>
      </c>
      <c r="G51" s="92">
        <f t="shared" si="4"/>
        <v>652.75874999999996</v>
      </c>
      <c r="H51" s="23">
        <f t="shared" si="1"/>
        <v>522.20699999999999</v>
      </c>
      <c r="I51" s="23">
        <f t="shared" si="2"/>
        <v>19.20539419087137</v>
      </c>
      <c r="J51" s="83">
        <f t="shared" si="3"/>
        <v>541.4123941908714</v>
      </c>
      <c r="K51" s="30"/>
      <c r="L51" s="30"/>
      <c r="M51" s="30"/>
      <c r="N51" s="30"/>
      <c r="O51" s="60"/>
      <c r="P51" s="60"/>
    </row>
    <row r="52" spans="1:16" s="31" customFormat="1" x14ac:dyDescent="0.8">
      <c r="A52" s="102"/>
      <c r="B52" s="10">
        <v>3</v>
      </c>
      <c r="C52" s="11" t="s">
        <v>57</v>
      </c>
      <c r="D52" s="12">
        <v>642862</v>
      </c>
      <c r="E52" s="13">
        <v>5</v>
      </c>
      <c r="F52" s="13">
        <v>0</v>
      </c>
      <c r="G52" s="92">
        <f t="shared" si="4"/>
        <v>803.57749999999999</v>
      </c>
      <c r="H52" s="23">
        <f t="shared" si="1"/>
        <v>642.86200000000008</v>
      </c>
      <c r="I52" s="23">
        <f t="shared" si="2"/>
        <v>32.008990318118947</v>
      </c>
      <c r="J52" s="83">
        <f t="shared" si="3"/>
        <v>674.87099031811908</v>
      </c>
      <c r="K52" s="30"/>
      <c r="L52" s="30"/>
      <c r="M52" s="30"/>
      <c r="N52" s="30"/>
      <c r="O52" s="60"/>
      <c r="P52" s="60"/>
    </row>
    <row r="53" spans="1:16" s="31" customFormat="1" x14ac:dyDescent="0.8">
      <c r="A53" s="102"/>
      <c r="B53" s="10">
        <v>4</v>
      </c>
      <c r="C53" s="11" t="s">
        <v>76</v>
      </c>
      <c r="D53" s="12">
        <v>424016</v>
      </c>
      <c r="E53" s="13">
        <v>0</v>
      </c>
      <c r="F53" s="13">
        <v>0</v>
      </c>
      <c r="G53" s="92">
        <f t="shared" si="4"/>
        <v>530.02</v>
      </c>
      <c r="H53" s="23">
        <f t="shared" si="1"/>
        <v>424.01600000000002</v>
      </c>
      <c r="I53" s="23">
        <f t="shared" si="2"/>
        <v>0</v>
      </c>
      <c r="J53" s="83">
        <f t="shared" si="3"/>
        <v>424.01600000000002</v>
      </c>
      <c r="K53" s="30"/>
      <c r="L53" s="30"/>
      <c r="M53" s="30"/>
      <c r="N53" s="30"/>
      <c r="O53" s="60"/>
      <c r="P53" s="60"/>
    </row>
    <row r="54" spans="1:16" s="31" customFormat="1" x14ac:dyDescent="0.8">
      <c r="A54" s="102"/>
      <c r="B54" s="10">
        <v>5</v>
      </c>
      <c r="C54" s="11" t="s">
        <v>69</v>
      </c>
      <c r="D54" s="12">
        <v>718961</v>
      </c>
      <c r="E54" s="13">
        <v>2</v>
      </c>
      <c r="F54" s="13">
        <v>0</v>
      </c>
      <c r="G54" s="92">
        <f t="shared" si="4"/>
        <v>898.70124999999996</v>
      </c>
      <c r="H54" s="23">
        <f t="shared" si="1"/>
        <v>718.96100000000001</v>
      </c>
      <c r="I54" s="23">
        <f t="shared" si="2"/>
        <v>12.80359612724758</v>
      </c>
      <c r="J54" s="83">
        <f t="shared" si="3"/>
        <v>731.76459612724761</v>
      </c>
      <c r="K54" s="30"/>
      <c r="L54" s="30"/>
      <c r="M54" s="30"/>
      <c r="N54" s="30"/>
      <c r="O54" s="60"/>
      <c r="P54" s="60"/>
    </row>
    <row r="55" spans="1:16" s="31" customFormat="1" x14ac:dyDescent="0.8">
      <c r="A55" s="102"/>
      <c r="B55" s="10">
        <v>6</v>
      </c>
      <c r="C55" s="11" t="s">
        <v>71</v>
      </c>
      <c r="D55" s="12">
        <v>1152835</v>
      </c>
      <c r="E55" s="13">
        <v>1</v>
      </c>
      <c r="F55" s="13">
        <v>0</v>
      </c>
      <c r="G55" s="92">
        <f t="shared" si="4"/>
        <v>1441.04375</v>
      </c>
      <c r="H55" s="23">
        <f t="shared" si="1"/>
        <v>1152.835</v>
      </c>
      <c r="I55" s="23">
        <f t="shared" si="2"/>
        <v>6.4017980636237901</v>
      </c>
      <c r="J55" s="83">
        <f t="shared" si="3"/>
        <v>1159.2367980636238</v>
      </c>
      <c r="K55" s="30"/>
      <c r="L55" s="30"/>
      <c r="M55" s="30"/>
      <c r="N55" s="30"/>
      <c r="O55" s="60"/>
      <c r="P55" s="60"/>
    </row>
    <row r="56" spans="1:16" s="31" customFormat="1" x14ac:dyDescent="0.8">
      <c r="A56" s="102"/>
      <c r="B56" s="10">
        <v>7</v>
      </c>
      <c r="C56" s="11" t="s">
        <v>51</v>
      </c>
      <c r="D56" s="12">
        <v>1586656</v>
      </c>
      <c r="E56" s="13">
        <v>9</v>
      </c>
      <c r="F56" s="13">
        <v>0</v>
      </c>
      <c r="G56" s="92">
        <f t="shared" si="4"/>
        <v>1983.32</v>
      </c>
      <c r="H56" s="23">
        <f t="shared" si="1"/>
        <v>1586.6559999999999</v>
      </c>
      <c r="I56" s="23">
        <f t="shared" si="2"/>
        <v>57.616182572614107</v>
      </c>
      <c r="J56" s="83">
        <f t="shared" si="3"/>
        <v>1644.2721825726142</v>
      </c>
      <c r="K56" s="30"/>
      <c r="L56" s="30"/>
      <c r="M56" s="30"/>
      <c r="N56" s="30"/>
      <c r="O56" s="60"/>
      <c r="P56" s="60"/>
    </row>
    <row r="57" spans="1:16" s="35" customFormat="1" x14ac:dyDescent="0.8">
      <c r="A57" s="101">
        <v>9</v>
      </c>
      <c r="B57" s="14">
        <v>1</v>
      </c>
      <c r="C57" s="15" t="s">
        <v>62</v>
      </c>
      <c r="D57" s="16">
        <v>1138067</v>
      </c>
      <c r="E57" s="17">
        <v>3</v>
      </c>
      <c r="F57" s="17">
        <v>0</v>
      </c>
      <c r="G57" s="94">
        <f t="shared" si="4"/>
        <v>1422.58375</v>
      </c>
      <c r="H57" s="24">
        <f t="shared" si="1"/>
        <v>1138.067</v>
      </c>
      <c r="I57" s="24">
        <f t="shared" si="2"/>
        <v>19.20539419087137</v>
      </c>
      <c r="J57" s="79">
        <f t="shared" si="3"/>
        <v>1157.2723941908714</v>
      </c>
      <c r="K57" s="34"/>
      <c r="L57" s="34"/>
      <c r="M57" s="34"/>
      <c r="N57" s="34"/>
      <c r="O57" s="61"/>
      <c r="P57" s="61"/>
    </row>
    <row r="58" spans="1:16" s="35" customFormat="1" x14ac:dyDescent="0.8">
      <c r="A58" s="101">
        <f>SUM(J57:J60)</f>
        <v>7053.649316735824</v>
      </c>
      <c r="B58" s="14">
        <v>2</v>
      </c>
      <c r="C58" s="15" t="s">
        <v>40</v>
      </c>
      <c r="D58" s="16">
        <v>2647663</v>
      </c>
      <c r="E58" s="17">
        <v>18</v>
      </c>
      <c r="F58" s="17">
        <v>0</v>
      </c>
      <c r="G58" s="94">
        <f t="shared" si="4"/>
        <v>3309.5787500000001</v>
      </c>
      <c r="H58" s="24">
        <f t="shared" si="1"/>
        <v>2647.6630000000005</v>
      </c>
      <c r="I58" s="24">
        <f t="shared" si="2"/>
        <v>115.23236514522821</v>
      </c>
      <c r="J58" s="79">
        <f t="shared" si="3"/>
        <v>2762.8953651452289</v>
      </c>
      <c r="K58" s="34"/>
      <c r="L58" s="34"/>
      <c r="M58" s="34"/>
      <c r="N58" s="34"/>
      <c r="O58" s="61"/>
      <c r="P58" s="61"/>
    </row>
    <row r="59" spans="1:16" s="35" customFormat="1" x14ac:dyDescent="0.8">
      <c r="A59" s="101"/>
      <c r="B59" s="14">
        <v>3</v>
      </c>
      <c r="C59" s="15" t="s">
        <v>37</v>
      </c>
      <c r="D59" s="16">
        <v>1595299</v>
      </c>
      <c r="E59" s="17">
        <v>13</v>
      </c>
      <c r="F59" s="17">
        <v>0</v>
      </c>
      <c r="G59" s="94">
        <f t="shared" si="4"/>
        <v>1994.12375</v>
      </c>
      <c r="H59" s="24">
        <f t="shared" si="1"/>
        <v>1595.299</v>
      </c>
      <c r="I59" s="24">
        <f t="shared" si="2"/>
        <v>83.223374827109268</v>
      </c>
      <c r="J59" s="79">
        <f t="shared" si="3"/>
        <v>1678.5223748271092</v>
      </c>
      <c r="K59" s="34"/>
      <c r="L59" s="34"/>
      <c r="M59" s="34"/>
      <c r="N59" s="34"/>
      <c r="O59" s="61"/>
      <c r="P59" s="61"/>
    </row>
    <row r="60" spans="1:16" s="35" customFormat="1" x14ac:dyDescent="0.8">
      <c r="A60" s="101"/>
      <c r="B60" s="14">
        <v>4</v>
      </c>
      <c r="C60" s="15" t="s">
        <v>42</v>
      </c>
      <c r="D60" s="16">
        <v>1397343</v>
      </c>
      <c r="E60" s="17">
        <v>9</v>
      </c>
      <c r="F60" s="17">
        <v>0</v>
      </c>
      <c r="G60" s="94">
        <f t="shared" si="4"/>
        <v>1746.67875</v>
      </c>
      <c r="H60" s="24">
        <f t="shared" si="1"/>
        <v>1397.3430000000001</v>
      </c>
      <c r="I60" s="24">
        <f t="shared" si="2"/>
        <v>57.616182572614107</v>
      </c>
      <c r="J60" s="79">
        <f t="shared" si="3"/>
        <v>1454.9591825726143</v>
      </c>
      <c r="K60" s="34"/>
      <c r="L60" s="34"/>
      <c r="M60" s="34"/>
      <c r="N60" s="34"/>
      <c r="O60" s="61"/>
      <c r="P60" s="61"/>
    </row>
    <row r="61" spans="1:16" x14ac:dyDescent="0.8">
      <c r="A61" s="100">
        <v>10</v>
      </c>
      <c r="B61" s="1">
        <v>1</v>
      </c>
      <c r="C61" s="5" t="s">
        <v>26</v>
      </c>
      <c r="D61" s="6">
        <v>352727</v>
      </c>
      <c r="E61" s="7">
        <v>4</v>
      </c>
      <c r="F61" s="7">
        <v>0</v>
      </c>
      <c r="G61" s="91">
        <f t="shared" si="4"/>
        <v>440.90875</v>
      </c>
      <c r="H61" s="22">
        <f t="shared" si="1"/>
        <v>352.72700000000003</v>
      </c>
      <c r="I61" s="22">
        <f t="shared" si="2"/>
        <v>25.60719225449516</v>
      </c>
      <c r="J61" s="82">
        <f t="shared" si="3"/>
        <v>378.33419225449518</v>
      </c>
      <c r="K61" s="36"/>
      <c r="L61" s="36"/>
      <c r="M61" s="36"/>
      <c r="N61" s="36"/>
      <c r="O61" s="59"/>
      <c r="P61" s="59"/>
    </row>
    <row r="62" spans="1:16" x14ac:dyDescent="0.8">
      <c r="A62" s="100">
        <f>SUM(J61:J65)</f>
        <v>4810.604941908714</v>
      </c>
      <c r="B62" s="1">
        <v>2</v>
      </c>
      <c r="C62" s="5" t="s">
        <v>47</v>
      </c>
      <c r="D62" s="6">
        <v>1472934</v>
      </c>
      <c r="E62" s="7">
        <v>8</v>
      </c>
      <c r="F62" s="7">
        <v>0</v>
      </c>
      <c r="G62" s="91">
        <f t="shared" si="4"/>
        <v>1841.1675</v>
      </c>
      <c r="H62" s="22">
        <f t="shared" si="1"/>
        <v>1472.9340000000002</v>
      </c>
      <c r="I62" s="22">
        <f t="shared" si="2"/>
        <v>51.214384508990321</v>
      </c>
      <c r="J62" s="82">
        <f t="shared" si="3"/>
        <v>1524.1483845089906</v>
      </c>
      <c r="K62" s="36"/>
      <c r="L62" s="36"/>
      <c r="M62" s="36"/>
      <c r="N62" s="36"/>
      <c r="O62" s="59"/>
      <c r="P62" s="59"/>
    </row>
    <row r="63" spans="1:16" x14ac:dyDescent="0.8">
      <c r="A63" s="100"/>
      <c r="B63" s="1">
        <v>3</v>
      </c>
      <c r="C63" s="5" t="s">
        <v>68</v>
      </c>
      <c r="D63" s="6">
        <v>538013</v>
      </c>
      <c r="E63" s="7">
        <v>1</v>
      </c>
      <c r="F63" s="7">
        <v>0</v>
      </c>
      <c r="G63" s="91">
        <f t="shared" si="4"/>
        <v>672.51625000000001</v>
      </c>
      <c r="H63" s="22">
        <f t="shared" si="1"/>
        <v>538.01300000000003</v>
      </c>
      <c r="I63" s="22">
        <f t="shared" si="2"/>
        <v>6.4017980636237901</v>
      </c>
      <c r="J63" s="82">
        <f t="shared" si="3"/>
        <v>544.41479806362383</v>
      </c>
      <c r="K63" s="64"/>
      <c r="L63" s="36"/>
      <c r="M63" s="36"/>
      <c r="N63" s="36"/>
      <c r="O63" s="59"/>
      <c r="P63" s="59"/>
    </row>
    <row r="64" spans="1:16" x14ac:dyDescent="0.8">
      <c r="A64" s="100"/>
      <c r="B64" s="1">
        <v>4</v>
      </c>
      <c r="C64" s="5" t="s">
        <v>38</v>
      </c>
      <c r="D64" s="6">
        <v>1876347</v>
      </c>
      <c r="E64" s="7">
        <v>15</v>
      </c>
      <c r="F64" s="7">
        <v>0</v>
      </c>
      <c r="G64" s="91">
        <f t="shared" si="4"/>
        <v>2345.4337500000001</v>
      </c>
      <c r="H64" s="22">
        <f t="shared" si="1"/>
        <v>1876.3470000000002</v>
      </c>
      <c r="I64" s="22">
        <f t="shared" si="2"/>
        <v>96.026970954356841</v>
      </c>
      <c r="J64" s="82">
        <f t="shared" si="3"/>
        <v>1972.373970954357</v>
      </c>
      <c r="K64" s="64"/>
      <c r="L64" s="36"/>
      <c r="M64" s="36"/>
      <c r="N64" s="36"/>
      <c r="O64" s="59"/>
      <c r="P64" s="59"/>
    </row>
    <row r="65" spans="1:16" x14ac:dyDescent="0.8">
      <c r="A65" s="100"/>
      <c r="B65" s="1">
        <v>5</v>
      </c>
      <c r="C65" s="5" t="s">
        <v>49</v>
      </c>
      <c r="D65" s="6">
        <v>378530</v>
      </c>
      <c r="E65" s="7">
        <v>2</v>
      </c>
      <c r="F65" s="7">
        <v>0</v>
      </c>
      <c r="G65" s="91">
        <f t="shared" si="4"/>
        <v>473.16250000000002</v>
      </c>
      <c r="H65" s="22">
        <f t="shared" si="1"/>
        <v>378.53000000000003</v>
      </c>
      <c r="I65" s="22">
        <f t="shared" si="2"/>
        <v>12.80359612724758</v>
      </c>
      <c r="J65" s="82">
        <f t="shared" si="3"/>
        <v>391.33359612724763</v>
      </c>
      <c r="K65" s="64"/>
      <c r="L65" s="36"/>
      <c r="M65" s="36"/>
      <c r="N65" s="36"/>
      <c r="O65" s="59"/>
      <c r="P65" s="59"/>
    </row>
    <row r="66" spans="1:16" s="43" customFormat="1" x14ac:dyDescent="0.8">
      <c r="A66" s="99">
        <v>11</v>
      </c>
      <c r="B66" s="38">
        <v>1</v>
      </c>
      <c r="C66" s="39" t="s">
        <v>5</v>
      </c>
      <c r="D66" s="40">
        <v>413397</v>
      </c>
      <c r="E66" s="41">
        <v>206</v>
      </c>
      <c r="F66" s="41">
        <v>0</v>
      </c>
      <c r="G66" s="95">
        <f t="shared" si="4"/>
        <v>516.74625000000003</v>
      </c>
      <c r="H66" s="42">
        <f t="shared" si="1"/>
        <v>413.39700000000005</v>
      </c>
      <c r="I66" s="42">
        <f t="shared" si="2"/>
        <v>1318.7704011065007</v>
      </c>
      <c r="J66" s="85">
        <f t="shared" si="3"/>
        <v>1732.1674011065006</v>
      </c>
      <c r="K66" s="27"/>
      <c r="L66" s="26"/>
      <c r="M66" s="26"/>
      <c r="N66" s="26"/>
      <c r="O66" s="62"/>
      <c r="P66" s="62"/>
    </row>
    <row r="67" spans="1:16" s="43" customFormat="1" x14ac:dyDescent="0.8">
      <c r="A67" s="99">
        <f>SUM(J66:J72)</f>
        <v>6267.5368616874139</v>
      </c>
      <c r="B67" s="38">
        <v>2</v>
      </c>
      <c r="C67" s="39" t="s">
        <v>13</v>
      </c>
      <c r="D67" s="40">
        <v>475239</v>
      </c>
      <c r="E67" s="41">
        <v>19</v>
      </c>
      <c r="F67" s="44">
        <v>3</v>
      </c>
      <c r="G67" s="95">
        <f t="shared" si="4"/>
        <v>594.04875000000004</v>
      </c>
      <c r="H67" s="42">
        <f t="shared" si="1"/>
        <v>475.23900000000003</v>
      </c>
      <c r="I67" s="42">
        <f t="shared" si="2"/>
        <v>121.634163208852</v>
      </c>
      <c r="J67" s="85">
        <f t="shared" si="3"/>
        <v>596.87316320885202</v>
      </c>
      <c r="K67" s="28"/>
      <c r="L67" s="26"/>
      <c r="M67" s="26"/>
      <c r="N67" s="26"/>
      <c r="O67" s="62"/>
      <c r="P67" s="62"/>
    </row>
    <row r="68" spans="1:16" s="43" customFormat="1" x14ac:dyDescent="0.8">
      <c r="A68" s="99"/>
      <c r="B68" s="38">
        <v>3</v>
      </c>
      <c r="C68" s="39" t="s">
        <v>25</v>
      </c>
      <c r="D68" s="40">
        <v>1065756</v>
      </c>
      <c r="E68" s="41">
        <v>18</v>
      </c>
      <c r="F68" s="44">
        <v>0</v>
      </c>
      <c r="G68" s="95">
        <f t="shared" ref="G68:G80" si="5">(125*D68)/100000</f>
        <v>1332.1949999999999</v>
      </c>
      <c r="H68" s="42">
        <f t="shared" si="1"/>
        <v>1065.7560000000001</v>
      </c>
      <c r="I68" s="42">
        <f t="shared" si="2"/>
        <v>115.23236514522821</v>
      </c>
      <c r="J68" s="85">
        <f t="shared" si="3"/>
        <v>1180.9883651452283</v>
      </c>
      <c r="K68" s="28"/>
      <c r="L68" s="26"/>
      <c r="M68" s="26"/>
      <c r="N68" s="26"/>
      <c r="O68" s="62"/>
      <c r="P68" s="62"/>
    </row>
    <row r="69" spans="1:16" s="43" customFormat="1" x14ac:dyDescent="0.8">
      <c r="A69" s="99"/>
      <c r="B69" s="38">
        <v>4</v>
      </c>
      <c r="C69" s="39" t="s">
        <v>55</v>
      </c>
      <c r="D69" s="40">
        <v>511134</v>
      </c>
      <c r="E69" s="41">
        <v>21</v>
      </c>
      <c r="F69" s="44">
        <v>0</v>
      </c>
      <c r="G69" s="95">
        <f t="shared" si="5"/>
        <v>638.91750000000002</v>
      </c>
      <c r="H69" s="42">
        <f t="shared" ref="H69:H80" si="6">G69*80%</f>
        <v>511.13400000000001</v>
      </c>
      <c r="I69" s="42">
        <f t="shared" ref="I69:I80" si="7">E69*18514/2892</f>
        <v>134.43775933609959</v>
      </c>
      <c r="J69" s="85">
        <f t="shared" ref="J69:J80" si="8">H69+I69</f>
        <v>645.5717593360996</v>
      </c>
      <c r="K69" s="28"/>
      <c r="L69" s="26"/>
      <c r="M69" s="26"/>
      <c r="N69" s="26"/>
      <c r="O69" s="62"/>
      <c r="P69" s="62"/>
    </row>
    <row r="70" spans="1:16" s="43" customFormat="1" x14ac:dyDescent="0.8">
      <c r="A70" s="99"/>
      <c r="B70" s="38">
        <v>5</v>
      </c>
      <c r="C70" s="39" t="s">
        <v>56</v>
      </c>
      <c r="D70" s="40">
        <v>1561179</v>
      </c>
      <c r="E70" s="41">
        <v>12</v>
      </c>
      <c r="F70" s="44">
        <v>0</v>
      </c>
      <c r="G70" s="95">
        <f t="shared" si="5"/>
        <v>1951.4737500000001</v>
      </c>
      <c r="H70" s="42">
        <f t="shared" si="6"/>
        <v>1561.1790000000001</v>
      </c>
      <c r="I70" s="42">
        <f t="shared" si="7"/>
        <v>76.821576763485481</v>
      </c>
      <c r="J70" s="85">
        <f t="shared" si="8"/>
        <v>1638.0005767634855</v>
      </c>
      <c r="K70" s="28"/>
      <c r="L70" s="26"/>
      <c r="M70" s="26"/>
      <c r="N70" s="26"/>
      <c r="O70" s="62"/>
      <c r="P70" s="62"/>
    </row>
    <row r="71" spans="1:16" s="43" customFormat="1" x14ac:dyDescent="0.8">
      <c r="A71" s="99"/>
      <c r="B71" s="38">
        <v>6</v>
      </c>
      <c r="C71" s="39" t="s">
        <v>77</v>
      </c>
      <c r="D71" s="40">
        <v>268513</v>
      </c>
      <c r="E71" s="41">
        <v>2</v>
      </c>
      <c r="F71" s="44">
        <v>0</v>
      </c>
      <c r="G71" s="95">
        <f t="shared" si="5"/>
        <v>335.64125000000001</v>
      </c>
      <c r="H71" s="42">
        <f t="shared" si="6"/>
        <v>268.51300000000003</v>
      </c>
      <c r="I71" s="42">
        <f t="shared" si="7"/>
        <v>12.80359612724758</v>
      </c>
      <c r="J71" s="85">
        <f t="shared" si="8"/>
        <v>281.31659612724764</v>
      </c>
      <c r="K71" s="28"/>
      <c r="L71" s="26"/>
      <c r="M71" s="26"/>
      <c r="N71" s="26"/>
      <c r="O71" s="62"/>
      <c r="P71" s="62"/>
    </row>
    <row r="72" spans="1:16" s="43" customFormat="1" x14ac:dyDescent="0.8">
      <c r="A72" s="99"/>
      <c r="B72" s="38">
        <v>7</v>
      </c>
      <c r="C72" s="39" t="s">
        <v>79</v>
      </c>
      <c r="D72" s="40">
        <v>192619</v>
      </c>
      <c r="E72" s="41">
        <v>0</v>
      </c>
      <c r="F72" s="44">
        <v>0</v>
      </c>
      <c r="G72" s="95">
        <f t="shared" si="5"/>
        <v>240.77375000000001</v>
      </c>
      <c r="H72" s="42">
        <f t="shared" si="6"/>
        <v>192.61900000000003</v>
      </c>
      <c r="I72" s="42">
        <f t="shared" si="7"/>
        <v>0</v>
      </c>
      <c r="J72" s="85">
        <f>H72+I72</f>
        <v>192.61900000000003</v>
      </c>
      <c r="K72" s="28"/>
      <c r="L72" s="26"/>
      <c r="M72" s="26"/>
      <c r="N72" s="26"/>
      <c r="O72" s="62"/>
      <c r="P72" s="62"/>
    </row>
    <row r="73" spans="1:16" s="33" customFormat="1" x14ac:dyDescent="0.8">
      <c r="A73" s="98">
        <v>12</v>
      </c>
      <c r="B73" s="18">
        <v>1</v>
      </c>
      <c r="C73" s="19" t="s">
        <v>7</v>
      </c>
      <c r="D73" s="20">
        <v>534328</v>
      </c>
      <c r="E73" s="21">
        <v>121</v>
      </c>
      <c r="F73" s="65">
        <v>8</v>
      </c>
      <c r="G73" s="93">
        <f t="shared" si="5"/>
        <v>667.91</v>
      </c>
      <c r="H73" s="25">
        <f t="shared" si="6"/>
        <v>534.32799999999997</v>
      </c>
      <c r="I73" s="25">
        <f t="shared" si="7"/>
        <v>774.61756569847853</v>
      </c>
      <c r="J73" s="84">
        <f t="shared" si="8"/>
        <v>1308.9455656984785</v>
      </c>
      <c r="K73" s="66"/>
      <c r="L73" s="32"/>
      <c r="M73" s="32"/>
      <c r="N73" s="32"/>
      <c r="O73" s="63"/>
      <c r="P73" s="63"/>
    </row>
    <row r="74" spans="1:16" s="33" customFormat="1" x14ac:dyDescent="0.8">
      <c r="A74" s="98">
        <f>SUM(J73:J79)</f>
        <v>7482.8412448132767</v>
      </c>
      <c r="B74" s="18">
        <v>2</v>
      </c>
      <c r="C74" s="19" t="s">
        <v>9</v>
      </c>
      <c r="D74" s="20">
        <v>721591</v>
      </c>
      <c r="E74" s="21">
        <v>91</v>
      </c>
      <c r="F74" s="65">
        <v>12</v>
      </c>
      <c r="G74" s="93">
        <f t="shared" si="5"/>
        <v>901.98874999999998</v>
      </c>
      <c r="H74" s="25">
        <f t="shared" si="6"/>
        <v>721.59100000000001</v>
      </c>
      <c r="I74" s="25">
        <f t="shared" si="7"/>
        <v>582.56362378976485</v>
      </c>
      <c r="J74" s="84">
        <f t="shared" si="8"/>
        <v>1304.1546237897649</v>
      </c>
      <c r="K74" s="66"/>
      <c r="L74" s="32"/>
      <c r="M74" s="32"/>
      <c r="N74" s="32"/>
      <c r="O74" s="63"/>
      <c r="P74" s="63"/>
    </row>
    <row r="75" spans="1:16" s="33" customFormat="1" x14ac:dyDescent="0.8">
      <c r="A75" s="98"/>
      <c r="B75" s="18">
        <v>3</v>
      </c>
      <c r="C75" s="19" t="s">
        <v>11</v>
      </c>
      <c r="D75" s="20">
        <v>322580</v>
      </c>
      <c r="E75" s="21">
        <v>18</v>
      </c>
      <c r="F75" s="65">
        <v>18</v>
      </c>
      <c r="G75" s="93">
        <f t="shared" si="5"/>
        <v>403.22500000000002</v>
      </c>
      <c r="H75" s="25">
        <f t="shared" si="6"/>
        <v>322.58000000000004</v>
      </c>
      <c r="I75" s="25">
        <f t="shared" si="7"/>
        <v>115.23236514522821</v>
      </c>
      <c r="J75" s="84">
        <f t="shared" si="8"/>
        <v>437.81236514522823</v>
      </c>
      <c r="K75" s="66"/>
      <c r="L75" s="32"/>
      <c r="M75" s="32"/>
      <c r="N75" s="32"/>
      <c r="O75" s="63"/>
      <c r="P75" s="63"/>
    </row>
    <row r="76" spans="1:16" s="33" customFormat="1" x14ac:dyDescent="0.8">
      <c r="A76" s="98"/>
      <c r="B76" s="18">
        <v>4</v>
      </c>
      <c r="C76" s="19" t="s">
        <v>14</v>
      </c>
      <c r="D76" s="20">
        <v>1434298</v>
      </c>
      <c r="E76" s="21">
        <v>105</v>
      </c>
      <c r="F76" s="65">
        <f>19+42</f>
        <v>61</v>
      </c>
      <c r="G76" s="93">
        <f t="shared" si="5"/>
        <v>1792.8724999999999</v>
      </c>
      <c r="H76" s="25">
        <f t="shared" si="6"/>
        <v>1434.298</v>
      </c>
      <c r="I76" s="25">
        <f t="shared" si="7"/>
        <v>672.18879668049794</v>
      </c>
      <c r="J76" s="84">
        <f t="shared" si="8"/>
        <v>2106.4867966804977</v>
      </c>
      <c r="K76" s="32"/>
      <c r="L76" s="32"/>
      <c r="M76" s="32"/>
      <c r="N76" s="32"/>
      <c r="O76" s="63"/>
      <c r="P76" s="63"/>
    </row>
    <row r="77" spans="1:16" s="33" customFormat="1" x14ac:dyDescent="0.8">
      <c r="A77" s="98"/>
      <c r="B77" s="18">
        <v>5</v>
      </c>
      <c r="C77" s="19" t="s">
        <v>15</v>
      </c>
      <c r="D77" s="20">
        <v>805248</v>
      </c>
      <c r="E77" s="21">
        <v>33</v>
      </c>
      <c r="F77" s="65">
        <v>5</v>
      </c>
      <c r="G77" s="93">
        <f t="shared" si="5"/>
        <v>1006.56</v>
      </c>
      <c r="H77" s="25">
        <f t="shared" si="6"/>
        <v>805.24800000000005</v>
      </c>
      <c r="I77" s="25">
        <f t="shared" si="7"/>
        <v>211.25933609958506</v>
      </c>
      <c r="J77" s="84">
        <f t="shared" si="8"/>
        <v>1016.5073360995851</v>
      </c>
      <c r="K77" s="32"/>
      <c r="L77" s="32"/>
      <c r="M77" s="32"/>
      <c r="N77" s="32"/>
      <c r="O77" s="63"/>
      <c r="P77" s="63"/>
    </row>
    <row r="78" spans="1:16" s="33" customFormat="1" x14ac:dyDescent="0.8">
      <c r="A78" s="98"/>
      <c r="B78" s="18">
        <v>6</v>
      </c>
      <c r="C78" s="19" t="s">
        <v>18</v>
      </c>
      <c r="D78" s="20">
        <v>524955</v>
      </c>
      <c r="E78" s="21">
        <v>14</v>
      </c>
      <c r="F78" s="65">
        <v>0</v>
      </c>
      <c r="G78" s="93">
        <f t="shared" si="5"/>
        <v>656.19375000000002</v>
      </c>
      <c r="H78" s="25">
        <f t="shared" si="6"/>
        <v>524.95500000000004</v>
      </c>
      <c r="I78" s="25">
        <f t="shared" si="7"/>
        <v>89.625172890733054</v>
      </c>
      <c r="J78" s="84">
        <f t="shared" si="8"/>
        <v>614.58017289073314</v>
      </c>
      <c r="K78" s="32"/>
      <c r="L78" s="32"/>
      <c r="M78" s="32"/>
      <c r="N78" s="32"/>
      <c r="O78" s="63"/>
      <c r="P78" s="63"/>
    </row>
    <row r="79" spans="1:16" s="33" customFormat="1" x14ac:dyDescent="0.8">
      <c r="A79" s="98"/>
      <c r="B79" s="18">
        <v>7</v>
      </c>
      <c r="C79" s="19" t="s">
        <v>28</v>
      </c>
      <c r="D79" s="20">
        <v>643140</v>
      </c>
      <c r="E79" s="21">
        <v>8</v>
      </c>
      <c r="F79" s="65">
        <v>0</v>
      </c>
      <c r="G79" s="93">
        <f t="shared" si="5"/>
        <v>803.92499999999995</v>
      </c>
      <c r="H79" s="25">
        <f t="shared" si="6"/>
        <v>643.14</v>
      </c>
      <c r="I79" s="25">
        <f t="shared" si="7"/>
        <v>51.214384508990321</v>
      </c>
      <c r="J79" s="84">
        <f t="shared" si="8"/>
        <v>694.35438450899028</v>
      </c>
      <c r="K79" s="32"/>
      <c r="L79" s="32"/>
      <c r="M79" s="32"/>
      <c r="N79" s="32"/>
      <c r="O79" s="63"/>
      <c r="P79" s="63"/>
    </row>
    <row r="80" spans="1:16" s="35" customFormat="1" x14ac:dyDescent="0.8">
      <c r="A80" s="104" t="s">
        <v>85</v>
      </c>
      <c r="B80" s="53">
        <v>1</v>
      </c>
      <c r="C80" s="54" t="s">
        <v>6</v>
      </c>
      <c r="D80" s="55">
        <v>5671457</v>
      </c>
      <c r="E80" s="56">
        <v>1490</v>
      </c>
      <c r="F80" s="57">
        <f>3+4+2</f>
        <v>9</v>
      </c>
      <c r="G80" s="96">
        <f t="shared" si="5"/>
        <v>7089.32125</v>
      </c>
      <c r="H80" s="24">
        <f t="shared" si="6"/>
        <v>5671.4570000000003</v>
      </c>
      <c r="I80" s="24">
        <f t="shared" si="7"/>
        <v>9538.6791147994463</v>
      </c>
      <c r="J80" s="86">
        <f t="shared" si="8"/>
        <v>15210.136114799447</v>
      </c>
      <c r="K80" s="58"/>
      <c r="L80" s="58"/>
      <c r="M80" s="58"/>
      <c r="N80" s="58"/>
      <c r="O80" s="61"/>
      <c r="P80" s="61"/>
    </row>
    <row r="81" spans="1:17" s="68" customFormat="1" x14ac:dyDescent="0.8">
      <c r="A81" s="123" t="s">
        <v>82</v>
      </c>
      <c r="B81" s="123"/>
      <c r="C81" s="123"/>
      <c r="D81" s="67">
        <f t="shared" ref="D81:J81" si="9">SUM(D4:D80)</f>
        <v>66486458</v>
      </c>
      <c r="E81" s="67">
        <f t="shared" si="9"/>
        <v>2892</v>
      </c>
      <c r="F81" s="68">
        <f t="shared" si="9"/>
        <v>120</v>
      </c>
      <c r="G81" s="97">
        <f t="shared" si="9"/>
        <v>83108.072499999995</v>
      </c>
      <c r="H81" s="69">
        <f t="shared" si="9"/>
        <v>66486.458000000028</v>
      </c>
      <c r="I81" s="69">
        <f t="shared" si="9"/>
        <v>18514</v>
      </c>
      <c r="J81" s="87">
        <f t="shared" si="9"/>
        <v>85073.021000000022</v>
      </c>
      <c r="K81" s="70"/>
      <c r="L81" s="70"/>
      <c r="M81" s="70"/>
      <c r="N81" s="70"/>
      <c r="Q81" s="71"/>
    </row>
    <row r="82" spans="1:17" s="45" customFormat="1" x14ac:dyDescent="0.8">
      <c r="A82" s="88"/>
      <c r="B82" s="46"/>
      <c r="D82" s="50"/>
      <c r="E82" s="51"/>
      <c r="G82" s="88"/>
      <c r="J82" s="88"/>
      <c r="K82" s="29"/>
      <c r="L82" s="29"/>
      <c r="M82" s="29"/>
      <c r="N82" s="29"/>
    </row>
    <row r="83" spans="1:17" s="45" customFormat="1" x14ac:dyDescent="0.8">
      <c r="A83" s="88"/>
      <c r="B83" s="46"/>
      <c r="E83" s="52"/>
      <c r="F83" s="47"/>
      <c r="G83" s="88">
        <f>85000-G81</f>
        <v>1891.9275000000052</v>
      </c>
      <c r="H83" s="48">
        <f>G81-H81</f>
        <v>16621.614499999967</v>
      </c>
      <c r="I83" s="48"/>
      <c r="J83" s="88"/>
      <c r="K83" s="29"/>
      <c r="L83" s="29"/>
      <c r="M83" s="29"/>
      <c r="N83" s="29"/>
    </row>
    <row r="84" spans="1:17" s="45" customFormat="1" x14ac:dyDescent="0.8">
      <c r="A84" s="88"/>
      <c r="B84" s="46"/>
      <c r="G84" s="88">
        <f>G83/10</f>
        <v>189.19275000000053</v>
      </c>
      <c r="H84" s="48">
        <f>85000-H81</f>
        <v>18513.541999999972</v>
      </c>
      <c r="J84" s="88"/>
      <c r="K84" s="29"/>
      <c r="L84" s="29"/>
      <c r="M84" s="29"/>
      <c r="N84" s="29"/>
    </row>
    <row r="85" spans="1:17" s="45" customFormat="1" x14ac:dyDescent="0.8">
      <c r="A85" s="88"/>
      <c r="B85" s="46"/>
      <c r="G85" s="88"/>
      <c r="J85" s="88"/>
      <c r="K85" s="29"/>
      <c r="L85" s="29"/>
      <c r="M85" s="29"/>
      <c r="N85" s="29"/>
    </row>
    <row r="86" spans="1:17" s="45" customFormat="1" x14ac:dyDescent="0.8">
      <c r="A86" s="88"/>
      <c r="B86" s="46"/>
      <c r="G86" s="88"/>
      <c r="J86" s="88"/>
      <c r="K86" s="29"/>
      <c r="L86" s="29"/>
      <c r="M86" s="29"/>
      <c r="N86" s="29"/>
    </row>
    <row r="87" spans="1:17" s="45" customFormat="1" x14ac:dyDescent="0.8">
      <c r="A87" s="88"/>
      <c r="B87" s="46"/>
      <c r="G87" s="88"/>
      <c r="J87" s="88"/>
      <c r="K87" s="29"/>
      <c r="L87" s="29"/>
      <c r="M87" s="29"/>
      <c r="N87" s="29"/>
    </row>
    <row r="88" spans="1:17" s="45" customFormat="1" x14ac:dyDescent="0.8">
      <c r="A88" s="88"/>
      <c r="B88" s="46"/>
      <c r="G88" s="88"/>
      <c r="J88" s="88"/>
      <c r="K88" s="29"/>
      <c r="L88" s="29"/>
      <c r="M88" s="29"/>
      <c r="N88" s="29"/>
    </row>
    <row r="89" spans="1:17" s="45" customFormat="1" x14ac:dyDescent="0.8">
      <c r="A89" s="88"/>
      <c r="B89" s="46"/>
      <c r="G89" s="88"/>
      <c r="J89" s="88"/>
      <c r="K89" s="29"/>
      <c r="L89" s="29"/>
      <c r="M89" s="29"/>
      <c r="N89" s="29"/>
    </row>
    <row r="90" spans="1:17" s="45" customFormat="1" x14ac:dyDescent="0.8">
      <c r="A90" s="88"/>
      <c r="B90" s="46"/>
      <c r="G90" s="88"/>
      <c r="J90" s="88"/>
      <c r="K90" s="29"/>
      <c r="L90" s="29"/>
      <c r="M90" s="29"/>
      <c r="N90" s="29"/>
    </row>
    <row r="91" spans="1:17" s="45" customFormat="1" x14ac:dyDescent="0.8">
      <c r="A91" s="88"/>
      <c r="B91" s="46"/>
      <c r="G91" s="88"/>
      <c r="J91" s="88"/>
      <c r="K91" s="29"/>
      <c r="L91" s="29"/>
      <c r="M91" s="29"/>
      <c r="N91" s="29"/>
    </row>
    <row r="92" spans="1:17" s="45" customFormat="1" x14ac:dyDescent="0.8">
      <c r="A92" s="88"/>
      <c r="B92" s="46"/>
      <c r="G92" s="88"/>
      <c r="J92" s="88"/>
      <c r="K92" s="29"/>
      <c r="L92" s="29"/>
      <c r="M92" s="29"/>
      <c r="N92" s="29"/>
    </row>
    <row r="93" spans="1:17" s="45" customFormat="1" x14ac:dyDescent="0.8">
      <c r="A93" s="88"/>
      <c r="B93" s="46"/>
      <c r="G93" s="88"/>
      <c r="J93" s="88"/>
      <c r="K93" s="29"/>
      <c r="L93" s="29"/>
      <c r="M93" s="29"/>
      <c r="N93" s="29"/>
    </row>
    <row r="94" spans="1:17" s="45" customFormat="1" x14ac:dyDescent="0.8">
      <c r="A94" s="88"/>
      <c r="B94" s="46"/>
      <c r="G94" s="88"/>
      <c r="J94" s="88"/>
      <c r="K94" s="29"/>
      <c r="L94" s="29"/>
      <c r="M94" s="29"/>
      <c r="N94" s="29"/>
    </row>
    <row r="95" spans="1:17" s="45" customFormat="1" x14ac:dyDescent="0.8">
      <c r="A95" s="88"/>
      <c r="B95" s="46"/>
      <c r="G95" s="88"/>
      <c r="J95" s="88"/>
      <c r="K95" s="29"/>
      <c r="L95" s="29"/>
      <c r="M95" s="29"/>
      <c r="N95" s="29"/>
    </row>
    <row r="96" spans="1:17" s="45" customFormat="1" x14ac:dyDescent="0.8">
      <c r="A96" s="88"/>
      <c r="B96" s="46"/>
      <c r="G96" s="88"/>
      <c r="J96" s="88"/>
      <c r="K96" s="29"/>
      <c r="L96" s="29"/>
      <c r="M96" s="29"/>
      <c r="N96" s="29"/>
    </row>
    <row r="97" spans="1:14" s="45" customFormat="1" x14ac:dyDescent="0.8">
      <c r="A97" s="88"/>
      <c r="B97" s="46"/>
      <c r="G97" s="88"/>
      <c r="J97" s="88"/>
      <c r="K97" s="29"/>
      <c r="L97" s="29"/>
      <c r="M97" s="29"/>
      <c r="N97" s="29"/>
    </row>
    <row r="98" spans="1:14" s="45" customFormat="1" x14ac:dyDescent="0.8">
      <c r="A98" s="88"/>
      <c r="B98" s="46"/>
      <c r="G98" s="88"/>
      <c r="J98" s="88"/>
      <c r="K98" s="29"/>
      <c r="L98" s="29"/>
      <c r="M98" s="29"/>
      <c r="N98" s="29"/>
    </row>
    <row r="99" spans="1:14" s="45" customFormat="1" x14ac:dyDescent="0.8">
      <c r="A99" s="88"/>
      <c r="B99" s="46"/>
      <c r="G99" s="88"/>
      <c r="J99" s="88"/>
      <c r="K99" s="29"/>
      <c r="L99" s="29"/>
      <c r="M99" s="29"/>
      <c r="N99" s="29"/>
    </row>
    <row r="100" spans="1:14" s="45" customFormat="1" x14ac:dyDescent="0.8">
      <c r="A100" s="88"/>
      <c r="B100" s="46"/>
      <c r="G100" s="88"/>
      <c r="J100" s="88"/>
      <c r="K100" s="49"/>
      <c r="L100" s="49"/>
      <c r="M100" s="49"/>
      <c r="N100" s="49"/>
    </row>
    <row r="101" spans="1:14" s="45" customFormat="1" x14ac:dyDescent="0.8">
      <c r="A101" s="88"/>
      <c r="B101" s="46"/>
      <c r="G101" s="88"/>
      <c r="J101" s="88"/>
      <c r="K101" s="26"/>
      <c r="L101" s="26"/>
      <c r="M101" s="26"/>
      <c r="N101" s="26"/>
    </row>
    <row r="102" spans="1:14" s="45" customFormat="1" x14ac:dyDescent="0.8">
      <c r="A102" s="88"/>
      <c r="B102" s="46"/>
      <c r="G102" s="88"/>
      <c r="J102" s="88"/>
      <c r="K102" s="26"/>
      <c r="L102" s="26"/>
      <c r="M102" s="26"/>
      <c r="N102" s="26"/>
    </row>
    <row r="103" spans="1:14" s="45" customFormat="1" x14ac:dyDescent="0.8">
      <c r="A103" s="88"/>
      <c r="B103" s="46"/>
      <c r="G103" s="88"/>
      <c r="J103" s="88"/>
      <c r="K103" s="26"/>
      <c r="L103" s="26"/>
      <c r="M103" s="26"/>
      <c r="N103" s="26"/>
    </row>
    <row r="104" spans="1:14" s="45" customFormat="1" x14ac:dyDescent="0.8">
      <c r="A104" s="88"/>
      <c r="B104" s="46"/>
      <c r="G104" s="88"/>
      <c r="J104" s="88"/>
      <c r="K104" s="26"/>
      <c r="L104" s="26"/>
      <c r="M104" s="26"/>
      <c r="N104" s="26"/>
    </row>
    <row r="105" spans="1:14" s="45" customFormat="1" x14ac:dyDescent="0.8">
      <c r="A105" s="88"/>
      <c r="B105" s="46"/>
      <c r="G105" s="88"/>
      <c r="J105" s="88"/>
      <c r="K105" s="26"/>
      <c r="L105" s="26"/>
      <c r="M105" s="26"/>
      <c r="N105" s="26"/>
    </row>
    <row r="106" spans="1:14" s="45" customFormat="1" x14ac:dyDescent="0.8">
      <c r="A106" s="88"/>
      <c r="B106" s="46"/>
      <c r="G106" s="88"/>
      <c r="J106" s="88"/>
      <c r="K106" s="26"/>
      <c r="L106" s="26"/>
      <c r="M106" s="26"/>
      <c r="N106" s="26"/>
    </row>
    <row r="107" spans="1:14" s="45" customFormat="1" x14ac:dyDescent="0.8">
      <c r="A107" s="88"/>
      <c r="B107" s="46"/>
      <c r="G107" s="88"/>
      <c r="J107" s="88"/>
      <c r="K107" s="26"/>
      <c r="L107" s="26"/>
      <c r="M107" s="26"/>
      <c r="N107" s="26"/>
    </row>
    <row r="108" spans="1:14" s="45" customFormat="1" x14ac:dyDescent="0.8">
      <c r="A108" s="88"/>
      <c r="B108" s="46"/>
      <c r="G108" s="88"/>
      <c r="J108" s="88"/>
      <c r="K108" s="26"/>
      <c r="L108" s="26"/>
      <c r="M108" s="26"/>
      <c r="N108" s="26"/>
    </row>
    <row r="109" spans="1:14" s="45" customFormat="1" x14ac:dyDescent="0.8">
      <c r="A109" s="88"/>
      <c r="B109" s="46"/>
      <c r="G109" s="88"/>
      <c r="J109" s="88"/>
      <c r="K109" s="26"/>
      <c r="L109" s="26"/>
      <c r="M109" s="26"/>
      <c r="N109" s="26"/>
    </row>
    <row r="110" spans="1:14" s="45" customFormat="1" x14ac:dyDescent="0.8">
      <c r="A110" s="88"/>
      <c r="B110" s="46"/>
      <c r="G110" s="88"/>
      <c r="J110" s="88"/>
      <c r="K110" s="26"/>
      <c r="L110" s="26"/>
      <c r="M110" s="26"/>
      <c r="N110" s="26"/>
    </row>
    <row r="111" spans="1:14" s="45" customFormat="1" x14ac:dyDescent="0.8">
      <c r="A111" s="88"/>
      <c r="B111" s="46"/>
      <c r="G111" s="88"/>
      <c r="J111" s="88"/>
      <c r="K111" s="26"/>
      <c r="L111" s="26"/>
      <c r="M111" s="26"/>
      <c r="N111" s="26"/>
    </row>
    <row r="112" spans="1:14" s="45" customFormat="1" x14ac:dyDescent="0.8">
      <c r="A112" s="88"/>
      <c r="B112" s="46"/>
      <c r="G112" s="88"/>
      <c r="J112" s="88"/>
      <c r="K112" s="26"/>
      <c r="L112" s="26"/>
      <c r="M112" s="26"/>
      <c r="N112" s="26"/>
    </row>
    <row r="113" spans="1:14" s="45" customFormat="1" x14ac:dyDescent="0.8">
      <c r="A113" s="88"/>
      <c r="B113" s="46"/>
      <c r="G113" s="88"/>
      <c r="J113" s="88"/>
      <c r="K113" s="26"/>
      <c r="L113" s="26"/>
      <c r="M113" s="26"/>
      <c r="N113" s="26"/>
    </row>
    <row r="114" spans="1:14" s="45" customFormat="1" x14ac:dyDescent="0.8">
      <c r="A114" s="88"/>
      <c r="B114" s="46"/>
      <c r="G114" s="88"/>
      <c r="J114" s="88"/>
      <c r="K114" s="26"/>
      <c r="L114" s="26"/>
      <c r="M114" s="26"/>
      <c r="N114" s="26"/>
    </row>
    <row r="115" spans="1:14" s="45" customFormat="1" x14ac:dyDescent="0.8">
      <c r="A115" s="88"/>
      <c r="B115" s="46"/>
      <c r="G115" s="88"/>
      <c r="J115" s="88"/>
      <c r="K115" s="26"/>
      <c r="L115" s="26"/>
      <c r="M115" s="26"/>
      <c r="N115" s="26"/>
    </row>
    <row r="116" spans="1:14" s="45" customFormat="1" x14ac:dyDescent="0.8">
      <c r="A116" s="88"/>
      <c r="B116" s="46"/>
      <c r="G116" s="88"/>
      <c r="J116" s="88"/>
      <c r="K116" s="26"/>
      <c r="L116" s="26"/>
      <c r="M116" s="26"/>
      <c r="N116" s="26"/>
    </row>
    <row r="117" spans="1:14" s="45" customFormat="1" x14ac:dyDescent="0.8">
      <c r="A117" s="88"/>
      <c r="B117" s="46"/>
      <c r="G117" s="88"/>
      <c r="J117" s="88"/>
      <c r="K117" s="26"/>
      <c r="L117" s="26"/>
      <c r="M117" s="26"/>
      <c r="N117" s="26"/>
    </row>
  </sheetData>
  <mergeCells count="6">
    <mergeCell ref="B2:F2"/>
    <mergeCell ref="V3:V4"/>
    <mergeCell ref="A81:C81"/>
    <mergeCell ref="S3:S4"/>
    <mergeCell ref="T3:T4"/>
    <mergeCell ref="U3:U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เกณฑ์</vt:lpstr>
      <vt:lpstr>เป้าหมายจริง</vt:lpstr>
      <vt:lpstr>ยอดเดิมก่อนปรับ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2020-04-28T01:38:56Z</dcterms:created>
  <dcterms:modified xsi:type="dcterms:W3CDTF">2020-05-02T06:44:40Z</dcterms:modified>
</cp:coreProperties>
</file>